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updateLinks="never"/>
  <mc:AlternateContent xmlns:mc="http://schemas.openxmlformats.org/markup-compatibility/2006">
    <mc:Choice Requires="x15">
      <x15ac:absPath xmlns:x15ac="http://schemas.microsoft.com/office/spreadsheetml/2010/11/ac" url="C:\Users\aharris\Documents\Ange\"/>
    </mc:Choice>
  </mc:AlternateContent>
  <xr:revisionPtr revIDLastSave="0" documentId="8_{8BDCCCAD-9900-4464-8F98-BDAB381BBAC8}" xr6:coauthVersionLast="41" xr6:coauthVersionMax="41" xr10:uidLastSave="{00000000-0000-0000-0000-000000000000}"/>
  <bookViews>
    <workbookView xWindow="-120" yWindow="-120" windowWidth="29040" windowHeight="15840" xr2:uid="{00000000-000D-0000-FFFF-FFFF00000000}"/>
  </bookViews>
  <sheets>
    <sheet name="Required section" sheetId="7" r:id="rId1"/>
    <sheet name="ListsReq" sheetId="8" r:id="rId2"/>
    <sheet name="Recommended - Wider Influence" sheetId="3" r:id="rId3"/>
    <sheet name="Sheet1" sheetId="9" r:id="rId4"/>
    <sheet name="Sheet2" sheetId="10" r:id="rId5"/>
  </sheets>
  <externalReferences>
    <externalReference r:id="rId6"/>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section'!$A$1:$M$454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6" i="7" l="1"/>
  <c r="H97" i="7"/>
  <c r="H98" i="7"/>
  <c r="H99" i="7"/>
  <c r="F139" i="7"/>
  <c r="F140" i="7"/>
  <c r="H140" i="7" s="1"/>
  <c r="F141" i="7"/>
  <c r="H141" i="7" s="1"/>
  <c r="F142" i="7"/>
  <c r="H142" i="7" s="1"/>
  <c r="F143" i="7"/>
  <c r="H143" i="7" s="1"/>
  <c r="F144" i="7"/>
  <c r="H144" i="7" s="1"/>
  <c r="F145" i="7"/>
  <c r="H145" i="7" s="1"/>
  <c r="F146" i="7"/>
  <c r="H146" i="7" s="1"/>
  <c r="F147" i="7"/>
  <c r="H147" i="7" s="1"/>
  <c r="E138" i="7"/>
  <c r="G138" i="7"/>
  <c r="G139" i="7"/>
  <c r="H139" i="7"/>
  <c r="G140" i="7"/>
  <c r="G141" i="7"/>
  <c r="G142" i="7"/>
  <c r="G143" i="7"/>
  <c r="G144" i="7"/>
  <c r="G145" i="7"/>
  <c r="G146" i="7"/>
  <c r="G147" i="7"/>
  <c r="G137" i="7"/>
  <c r="F138" i="7"/>
  <c r="H138" i="7" s="1"/>
  <c r="E139" i="7"/>
  <c r="E140" i="7"/>
  <c r="E141" i="7"/>
  <c r="E142" i="7"/>
  <c r="E143" i="7"/>
  <c r="E144" i="7"/>
  <c r="E145" i="7"/>
  <c r="E146" i="7"/>
  <c r="E147" i="7"/>
  <c r="G136" i="7"/>
  <c r="F136" i="7"/>
  <c r="H136" i="7" s="1"/>
  <c r="F137" i="7"/>
  <c r="H137" i="7" s="1"/>
  <c r="E137" i="7"/>
  <c r="E136" i="7"/>
  <c r="E119" i="7" l="1"/>
  <c r="F119" i="7"/>
  <c r="H119" i="7" s="1"/>
  <c r="G119" i="7"/>
  <c r="F120" i="7" l="1"/>
  <c r="H120" i="7" s="1"/>
  <c r="F121" i="7"/>
  <c r="F122" i="7"/>
  <c r="H122" i="7" s="1"/>
  <c r="F123" i="7"/>
  <c r="H123" i="7" s="1"/>
  <c r="F124" i="7"/>
  <c r="F125" i="7"/>
  <c r="H125" i="7" s="1"/>
  <c r="F126" i="7"/>
  <c r="H126" i="7" s="1"/>
  <c r="F127" i="7"/>
  <c r="H127" i="7" s="1"/>
  <c r="F128" i="7"/>
  <c r="H128" i="7" s="1"/>
  <c r="F129" i="7"/>
  <c r="F130" i="7"/>
  <c r="H130" i="7" s="1"/>
  <c r="F131" i="7"/>
  <c r="H131" i="7" s="1"/>
  <c r="F132" i="7"/>
  <c r="F133" i="7"/>
  <c r="F134" i="7"/>
  <c r="H134" i="7" s="1"/>
  <c r="F135" i="7"/>
  <c r="H135" i="7" s="1"/>
  <c r="F148" i="7"/>
  <c r="F149" i="7"/>
  <c r="F150" i="7"/>
  <c r="H150" i="7" s="1"/>
  <c r="F151" i="7"/>
  <c r="H151" i="7" s="1"/>
  <c r="F152" i="7"/>
  <c r="H152" i="7" s="1"/>
  <c r="F153" i="7"/>
  <c r="H153" i="7" s="1"/>
  <c r="F154" i="7"/>
  <c r="H154" i="7" s="1"/>
  <c r="F155" i="7"/>
  <c r="H155" i="7" s="1"/>
  <c r="F156" i="7"/>
  <c r="F157" i="7"/>
  <c r="H157" i="7" s="1"/>
  <c r="F158" i="7"/>
  <c r="H158" i="7" s="1"/>
  <c r="F159" i="7"/>
  <c r="H159" i="7" s="1"/>
  <c r="F160" i="7"/>
  <c r="F161" i="7"/>
  <c r="H161" i="7" s="1"/>
  <c r="F162" i="7"/>
  <c r="H162" i="7" s="1"/>
  <c r="F163" i="7"/>
  <c r="H163" i="7" s="1"/>
  <c r="F164" i="7"/>
  <c r="F165" i="7"/>
  <c r="H165" i="7" s="1"/>
  <c r="F166" i="7"/>
  <c r="H166" i="7" s="1"/>
  <c r="F167" i="7"/>
  <c r="H167" i="7" s="1"/>
  <c r="F168" i="7"/>
  <c r="H168" i="7" s="1"/>
  <c r="F169" i="7"/>
  <c r="H169" i="7" s="1"/>
  <c r="F170" i="7"/>
  <c r="H170" i="7" s="1"/>
  <c r="F171" i="7"/>
  <c r="H171" i="7" s="1"/>
  <c r="F172" i="7"/>
  <c r="F173" i="7"/>
  <c r="H173" i="7" s="1"/>
  <c r="F174" i="7"/>
  <c r="H174" i="7" s="1"/>
  <c r="F175" i="7"/>
  <c r="H175" i="7" s="1"/>
  <c r="F176" i="7"/>
  <c r="F177" i="7"/>
  <c r="H177" i="7" s="1"/>
  <c r="F178" i="7"/>
  <c r="H178" i="7" s="1"/>
  <c r="F179" i="7"/>
  <c r="H179" i="7" s="1"/>
  <c r="F180" i="7"/>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2" i="7"/>
  <c r="F213" i="7"/>
  <c r="H213" i="7" s="1"/>
  <c r="F214" i="7"/>
  <c r="H214" i="7" s="1"/>
  <c r="F215" i="7"/>
  <c r="H215" i="7" s="1"/>
  <c r="F216" i="7"/>
  <c r="H216" i="7" s="1"/>
  <c r="F217" i="7"/>
  <c r="H217" i="7" s="1"/>
  <c r="F218" i="7"/>
  <c r="H218" i="7" s="1"/>
  <c r="F219" i="7"/>
  <c r="H219" i="7" s="1"/>
  <c r="G120" i="7"/>
  <c r="G121" i="7"/>
  <c r="G122" i="7"/>
  <c r="G123" i="7"/>
  <c r="G124" i="7"/>
  <c r="G125" i="7"/>
  <c r="G126" i="7"/>
  <c r="G127" i="7"/>
  <c r="G128" i="7"/>
  <c r="G129" i="7"/>
  <c r="G130" i="7"/>
  <c r="G131" i="7"/>
  <c r="G132" i="7"/>
  <c r="G133" i="7"/>
  <c r="G134" i="7"/>
  <c r="G135"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E120" i="7"/>
  <c r="E121" i="7"/>
  <c r="E122" i="7"/>
  <c r="E123" i="7"/>
  <c r="E124" i="7"/>
  <c r="E125" i="7"/>
  <c r="E126" i="7"/>
  <c r="E127" i="7"/>
  <c r="E128" i="7"/>
  <c r="E129" i="7"/>
  <c r="E130" i="7"/>
  <c r="E131" i="7"/>
  <c r="E132" i="7"/>
  <c r="E133" i="7"/>
  <c r="E134" i="7"/>
  <c r="E135"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D3" i="8"/>
  <c r="E3" i="8"/>
  <c r="D4" i="8" s="1"/>
  <c r="F3" i="8"/>
  <c r="E4" i="8"/>
  <c r="D5" i="8" s="1"/>
  <c r="G3" i="8"/>
  <c r="F4" i="8" s="1"/>
  <c r="E5" i="8" s="1"/>
  <c r="D6" i="8" s="1"/>
  <c r="H3" i="8"/>
  <c r="G4" i="8"/>
  <c r="F5" i="8" s="1"/>
  <c r="E6" i="8" s="1"/>
  <c r="D7" i="8" s="1"/>
  <c r="I3" i="8"/>
  <c r="H4" i="8" s="1"/>
  <c r="G5" i="8" s="1"/>
  <c r="F6" i="8" s="1"/>
  <c r="E7" i="8" s="1"/>
  <c r="D8" i="8" s="1"/>
  <c r="J3" i="8"/>
  <c r="K3" i="8"/>
  <c r="J4" i="8"/>
  <c r="I5" i="8"/>
  <c r="H6" i="8" s="1"/>
  <c r="G7" i="8" s="1"/>
  <c r="F8" i="8" s="1"/>
  <c r="E9" i="8" s="1"/>
  <c r="D10" i="8" s="1"/>
  <c r="L3" i="8"/>
  <c r="K4" i="8"/>
  <c r="J5" i="8"/>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I4" i="8"/>
  <c r="H5" i="8" s="1"/>
  <c r="G6" i="8" s="1"/>
  <c r="F7" i="8" s="1"/>
  <c r="E8" i="8" s="1"/>
  <c r="D9"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c r="L21" i="8"/>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c r="F22" i="8"/>
  <c r="E23" i="8" s="1"/>
  <c r="D24" i="8" s="1"/>
  <c r="I20" i="8"/>
  <c r="H21" i="8"/>
  <c r="G22" i="8" s="1"/>
  <c r="F23" i="8" s="1"/>
  <c r="E24" i="8" s="1"/>
  <c r="D25" i="8" s="1"/>
  <c r="L20" i="8"/>
  <c r="K21" i="8" s="1"/>
  <c r="J22" i="8" s="1"/>
  <c r="I23" i="8" s="1"/>
  <c r="H24" i="8" s="1"/>
  <c r="G25" i="8" s="1"/>
  <c r="F26" i="8" s="1"/>
  <c r="E27" i="8" s="1"/>
  <c r="D28" i="8" s="1"/>
  <c r="P20" i="8"/>
  <c r="O21" i="8"/>
  <c r="N22" i="8"/>
  <c r="M23" i="8" s="1"/>
  <c r="L24" i="8" s="1"/>
  <c r="K25" i="8" s="1"/>
  <c r="J26" i="8" s="1"/>
  <c r="I27" i="8" s="1"/>
  <c r="H28" i="8" s="1"/>
  <c r="G29" i="8" s="1"/>
  <c r="F30" i="8" s="1"/>
  <c r="E31" i="8" s="1"/>
  <c r="D32" i="8" s="1"/>
  <c r="C14" i="7"/>
  <c r="C15" i="7"/>
  <c r="C16" i="7"/>
  <c r="C17" i="7"/>
  <c r="C18" i="7"/>
  <c r="C19" i="7"/>
  <c r="C20" i="7"/>
  <c r="C21" i="7"/>
  <c r="C22" i="7"/>
  <c r="C97" i="7"/>
  <c r="C98" i="7"/>
  <c r="C99" i="7"/>
  <c r="C100" i="7"/>
  <c r="H100" i="7"/>
  <c r="C101" i="7"/>
  <c r="H101" i="7"/>
  <c r="C102" i="7"/>
  <c r="H102" i="7"/>
  <c r="C103" i="7"/>
  <c r="H103" i="7"/>
  <c r="C104" i="7"/>
  <c r="H104" i="7"/>
  <c r="C105" i="7"/>
  <c r="H105" i="7"/>
  <c r="C106" i="7"/>
  <c r="H106" i="7"/>
  <c r="C107" i="7"/>
  <c r="H107" i="7"/>
  <c r="C108" i="7"/>
  <c r="H108" i="7"/>
  <c r="C109" i="7"/>
  <c r="H109" i="7"/>
  <c r="C110" i="7"/>
  <c r="H110" i="7"/>
  <c r="C111" i="7"/>
  <c r="H111" i="7"/>
  <c r="H121" i="7"/>
  <c r="H124" i="7"/>
  <c r="H129" i="7"/>
  <c r="H132" i="7"/>
  <c r="H133" i="7"/>
  <c r="H148" i="7"/>
  <c r="H149" i="7"/>
  <c r="H156" i="7"/>
  <c r="H160" i="7"/>
  <c r="H164" i="7"/>
  <c r="H172" i="7"/>
  <c r="H176" i="7"/>
  <c r="H180" i="7"/>
  <c r="H192" i="7"/>
  <c r="H212" i="7"/>
  <c r="C259" i="7"/>
  <c r="D284" i="7"/>
  <c r="C299" i="7"/>
  <c r="D310" i="7"/>
  <c r="H22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<sst xmlns="http://schemas.openxmlformats.org/spreadsheetml/2006/main" count="2117" uniqueCount="956">
  <si>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</si>
  <si>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</si>
  <si>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</si>
  <si>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</si>
  <si>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</si>
  <si>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</si>
  <si>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</si>
  <si>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</si>
  <si>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</si>
  <si>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</si>
  <si>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</si>
  <si>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</si>
  <si>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</si>
  <si>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</si>
  <si>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</si>
  <si>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</si>
  <si>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</si>
  <si>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</si>
  <si>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</si>
  <si>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</si>
  <si>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</si>
  <si>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</si>
  <si>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</si>
  <si>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</si>
  <si>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</si>
  <si>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</si>
  <si>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</si>
  <si>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</si>
  <si>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</si>
  <si>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</si>
  <si>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</si>
  <si>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</si>
  <si>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</si>
  <si>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</si>
  <si>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</si>
  <si>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</si>
  <si>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</si>
  <si>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</si>
  <si>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</si>
  <si>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</si>
  <si>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</si>
  <si>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</si>
  <si>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</si>
  <si>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</si>
  <si>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</si>
  <si>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</si>
  <si>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</si>
  <si>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</si>
  <si>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</si>
  <si>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</si>
  <si>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</si>
  <si>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</si>
  <si>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</si>
  <si>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</si>
  <si>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</si>
  <si>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</si>
  <si>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</si>
  <si>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</si>
  <si>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</si>
  <si>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</si>
  <si>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</si>
  <si>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</si>
  <si>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</si>
  <si>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</si>
  <si>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</si>
  <si>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</si>
  <si>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</si>
  <si>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</si>
  <si>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</si>
  <si>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</si>
  <si>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</si>
  <si>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</si>
  <si>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</si>
  <si>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</si>
  <si>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</si>
  <si>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</si>
  <si>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</si>
  <si>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</si>
  <si>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</si>
  <si>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</si>
  <si>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</si>
  <si>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</si>
  <si>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</si>
  <si>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</si>
  <si>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</si>
  <si>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</si>
  <si>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</si>
  <si>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</si>
  <si>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</si>
  <si>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</si>
  <si>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</si>
  <si>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</si>
  <si>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</si>
  <si>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</si>
  <si>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</si>
  <si>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</si>
  <si>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</si>
  <si>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</si>
  <si>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</si>
  <si>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</si>
  <si>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</si>
  <si>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</si>
  <si>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</si>
  <si>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</si>
  <si>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</si>
  <si>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</si>
  <si>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</si>
  <si>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</si>
  <si>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</si>
  <si>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</si>
  <si>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</si>
  <si>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</si>
  <si>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</si>
  <si>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</si>
  <si>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</si>
  <si>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</si>
  <si>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</si>
  <si>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</si>
  <si>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</si>
  <si>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</si>
  <si>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</si>
  <si>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</si>
  <si>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</si>
  <si>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</si>
  <si>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</si>
  <si>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</si>
  <si>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</si>
  <si>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</si>
  <si>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</si>
  <si>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</si>
  <si>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</si>
  <si>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</si>
  <si>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</si>
  <si>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</si>
  <si>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</si>
  <si>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</si>
  <si>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</si>
  <si>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</si>
  <si>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</si>
  <si>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</si>
  <si>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</si>
  <si>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</si>
  <si>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</si>
  <si>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</si>
  <si>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</si>
  <si>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</si>
  <si>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</si>
  <si>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</si>
  <si>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</si>
  <si>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</si>
  <si>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</si>
  <si>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</si>
  <si>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</si>
  <si>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</si>
  <si>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</si>
  <si>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</si>
  <si>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</si>
  <si>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</si>
  <si>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</si>
  <si>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</si>
  <si>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</si>
  <si>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</si>
  <si>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</si>
  <si>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</si>
  <si>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</si>
  <si>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</si>
  <si>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</si>
  <si>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</si>
  <si>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</si>
  <si>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</si>
  <si>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</si>
  <si>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</si>
  <si>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</si>
  <si>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</si>
  <si>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</si>
  <si>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</si>
  <si>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</si>
  <si>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</si>
  <si>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</si>
  <si>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</si>
  <si>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</si>
  <si>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</si>
  <si>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</si>
  <si>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</si>
  <si>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</si>
  <si>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</si>
  <si>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</si>
  <si>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</si>
  <si>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</si>
  <si>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</si>
  <si>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</si>
  <si>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</si>
  <si>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</si>
  <si>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</si>
  <si>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</si>
  <si>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</si>
  <si>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</si>
  <si>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</si>
  <si>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</si>
  <si>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</si>
  <si>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</si>
  <si>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</si>
  <si>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</si>
  <si>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</si>
  <si>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</si>
  <si>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</si>
  <si>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</si>
  <si>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</si>
  <si>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</si>
  <si>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</si>
  <si>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</si>
  <si>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</si>
  <si>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</si>
  <si>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</si>
  <si>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</si>
  <si>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</si>
  <si>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</si>
  <si>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</si>
  <si>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</si>
  <si>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</si>
  <si>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</si>
  <si>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</si>
  <si>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</si>
  <si>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</si>
  <si>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</si>
  <si>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</si>
  <si>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</si>
  <si>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</si>
  <si>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</si>
  <si>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</si>
  <si>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</si>
  <si>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</si>
  <si>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</si>
  <si>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</si>
  <si>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</si>
  <si>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</si>
  <si>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</si>
  <si>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</si>
  <si>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</si>
  <si>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</si>
  <si>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</si>
  <si>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</si>
  <si>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</si>
  <si>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</si>
  <si>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</si>
  <si>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</si>
  <si>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</si>
  <si>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</si>
  <si>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</si>
  <si>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</si>
  <si>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</si>
  <si>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</si>
  <si>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</si>
  <si>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</si>
  <si>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</si>
  <si>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</si>
  <si>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</si>
  <si>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</si>
  <si>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</si>
  <si>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</si>
  <si>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</si>
  <si>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</si>
  <si>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</si>
  <si>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</si>
  <si>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</si>
  <si>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</si>
  <si>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</si>
  <si>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</si>
  <si>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</si>
  <si>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</si>
  <si>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</si>
  <si>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</si>
  <si>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</si>
  <si>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</si>
  <si>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</si>
  <si>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</si>
  <si>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</si>
  <si>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</si>
  <si>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</si>
  <si>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</si>
  <si>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</si>
  <si>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</si>
  <si>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</si>
  <si>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</si>
  <si>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</si>
  <si>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</si>
  <si>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</si>
  <si>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</si>
  <si>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</si>
  <si>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</si>
  <si>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</si>
  <si>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</si>
  <si>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</si>
  <si>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</si>
  <si>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</si>
  <si>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</si>
  <si>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</si>
  <si>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</si>
  <si>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</si>
  <si>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</si>
  <si>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</si>
  <si>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</si>
  <si>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</si>
  <si>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</si>
  <si>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</si>
  <si>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</si>
  <si>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</si>
  <si>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</si>
  <si>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</si>
  <si>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</si>
  <si>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</si>
  <si>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</si>
  <si>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</si>
  <si>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</si>
  <si>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</si>
  <si>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</si>
  <si>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</si>
  <si>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</si>
  <si>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</si>
  <si>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</si>
  <si>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</si>
  <si>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</si>
  <si>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</si>
  <si>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</si>
  <si>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</si>
  <si>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</si>
  <si>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</si>
  <si>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</si>
  <si>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</si>
  <si>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</si>
  <si>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</si>
  <si>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</si>
  <si>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</si>
  <si>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</si>
  <si>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</si>
  <si>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</si>
  <si>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</si>
  <si>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</si>
  <si>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</si>
  <si>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</si>
  <si>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</si>
  <si>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</si>
  <si>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</si>
  <si>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</si>
  <si>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</si>
  <si>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</si>
  <si>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</si>
  <si>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</si>
  <si>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</si>
  <si>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</si>
  <si>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</si>
  <si>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</si>
  <si>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</si>
  <si>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</si>
  <si>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</si>
  <si>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</si>
  <si>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</si>
  <si>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</si>
  <si>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</si>
  <si>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</si>
  <si>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</si>
  <si>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</si>
  <si>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</si>
  <si>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</si>
  <si>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</si>
  <si>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</si>
  <si>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</si>
  <si>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</si>
  <si>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</si>
  <si>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</si>
  <si>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</si>
  <si>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</si>
  <si>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</si>
  <si>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</si>
  <si>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</si>
  <si>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</si>
  <si>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</si>
  <si>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</si>
  <si>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</si>
  <si>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</si>
  <si>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</si>
  <si>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</si>
  <si>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</si>
  <si>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</si>
  <si>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</si>
  <si>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</si>
  <si>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</si>
  <si>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</si>
  <si>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</si>
  <si>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</si>
  <si>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</si>
  <si>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</si>
  <si>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</si>
  <si>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</si>
  <si>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</si>
  <si>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</si>
  <si>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</si>
  <si>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</si>
  <si>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</si>
  <si>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</si>
  <si>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</si>
  <si>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</si>
  <si>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</si>
  <si>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</si>
  <si>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</si>
  <si>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</si>
  <si>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</si>
  <si>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</si>
  <si>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</si>
  <si>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</si>
  <si>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</si>
  <si>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</si>
  <si>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</si>
  <si>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</si>
  <si>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</si>
  <si>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</si>
  <si>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</si>
  <si>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</si>
  <si>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</si>
  <si>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</si>
  <si>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</si>
  <si>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</si>
  <si>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</si>
  <si>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</si>
  <si>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</si>
  <si>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</si>
  <si>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</si>
  <si>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</si>
  <si>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</si>
  <si>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</si>
  <si>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</si>
  <si>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</si>
  <si>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</si>
  <si>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</si>
  <si>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</si>
  <si>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</si>
  <si>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</si>
  <si>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</si>
  <si>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</si>
  <si>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</si>
  <si>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</si>
  <si>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</si>
  <si>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</si>
  <si>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</si>
  <si>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</si>
  <si>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</si>
  <si>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</si>
  <si>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</si>
  <si>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</si>
  <si>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</si>
  <si>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</si>
  <si>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</si>
  <si>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</si>
  <si>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</si>
  <si>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</si>
  <si>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</si>
  <si>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</si>
  <si>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</si>
  <si>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</si>
  <si>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</si>
  <si>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</si>
  <si>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</si>
  <si>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</si>
  <si>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</si>
  <si>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</si>
  <si>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</si>
  <si>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</si>
  <si>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</si>
  <si>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</si>
  <si>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</si>
  <si>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</si>
  <si>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</si>
  <si>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</si>
  <si>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</si>
  <si>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</si>
  <si>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</si>
  <si>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</si>
  <si>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</si>
  <si>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</si>
  <si>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</si>
  <si>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</si>
  <si>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</si>
  <si>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</si>
  <si>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</si>
  <si>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</si>
  <si>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</si>
  <si>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</si>
  <si>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</si>
  <si>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</si>
  <si>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</si>
  <si>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</si>
  <si>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</si>
  <si>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</si>
  <si>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</si>
  <si>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</si>
  <si>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</si>
  <si>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</si>
  <si>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</si>
  <si>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</si>
  <si>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</si>
  <si>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</si>
  <si>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</si>
  <si>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</si>
  <si>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</si>
  <si>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</si>
  <si>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</si>
  <si>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</si>
  <si>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</si>
  <si>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</si>
  <si>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</si>
  <si>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</si>
  <si>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</si>
  <si>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</si>
  <si>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</si>
  <si>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</si>
  <si>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</si>
  <si>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</si>
  <si>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</si>
  <si>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</si>
  <si>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</si>
  <si>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</si>
  <si>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</si>
  <si>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</si>
  <si>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</si>
  <si>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</si>
  <si>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</si>
  <si>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</si>
  <si>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</si>
  <si>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</si>
  <si>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</si>
  <si>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</si>
  <si>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</si>
  <si>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</si>
  <si>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</si>
  <si>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</si>
  <si>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</si>
  <si>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</si>
  <si>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</si>
  <si>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</si>
  <si>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</si>
  <si>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</si>
  <si>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</si>
  <si>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</si>
  <si>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</si>
  <si>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</si>
  <si>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</si>
  <si>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</si>
  <si>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</si>
  <si>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</si>
  <si>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</si>
  <si>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</si>
  <si>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</si>
  <si>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</si>
  <si>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</si>
  <si>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</si>
  <si>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</si>
  <si>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</si>
  <si>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</si>
  <si>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</si>
  <si>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</si>
  <si>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</si>
  <si>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</si>
  <si>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</si>
  <si>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</si>
  <si>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</si>
  <si>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</si>
  <si>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</si>
  <si>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</si>
  <si>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</si>
  <si>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</si>
  <si>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</si>
  <si>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</si>
  <si>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</si>
  <si>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</si>
  <si>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</si>
  <si>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</si>
  <si>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</si>
  <si>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</si>
  <si>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</si>
  <si>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</si>
  <si>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</si>
  <si>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</si>
  <si>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</si>
  <si>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</si>
  <si>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</si>
  <si>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</si>
  <si>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</si>
  <si>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</si>
  <si>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</si>
  <si>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</si>
  <si>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</si>
  <si>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</si>
  <si>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</si>
  <si>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</si>
  <si>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</si>
  <si>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</si>
  <si>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</si>
  <si>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</si>
  <si>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</si>
  <si>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</si>
  <si>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</si>
  <si>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</si>
  <si>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</si>
  <si>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</si>
  <si>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</si>
  <si>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</si>
  <si>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</si>
  <si>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</si>
  <si>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</si>
  <si>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</si>
  <si>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</si>
  <si>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</si>
  <si>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</si>
  <si>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</si>
  <si>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</si>
  <si>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</si>
  <si>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</si>
  <si>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</si>
  <si>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</si>
  <si>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</si>
  <si>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</si>
  <si>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</si>
  <si>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</si>
  <si>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</si>
  <si>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</si>
  <si>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</si>
  <si>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</si>
  <si>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</si>
  <si>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</si>
  <si>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</si>
  <si>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</si>
  <si>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</si>
  <si>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</si>
  <si>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</si>
  <si>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</si>
  <si>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</si>
  <si>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</si>
  <si>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</si>
  <si>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</si>
  <si>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</si>
  <si>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</si>
  <si>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</si>
  <si>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</si>
  <si>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</si>
  <si>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</si>
  <si>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</si>
  <si>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</si>
  <si>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</si>
  <si>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</si>
  <si>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</si>
  <si>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</si>
  <si>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</si>
  <si>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</si>
  <si>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</si>
  <si>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</si>
  <si>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</si>
  <si>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</si>
  <si>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</si>
  <si>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</si>
  <si>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</si>
  <si>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</si>
  <si>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</si>
  <si>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</si>
  <si>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</si>
  <si>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</si>
  <si>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</si>
  <si>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</si>
  <si>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</si>
  <si>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</si>
  <si>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</si>
  <si>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</si>
  <si>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</si>
  <si>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</si>
  <si>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</si>
  <si>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</si>
  <si>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</si>
  <si>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</si>
  <si>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</si>
  <si>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</si>
  <si>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</si>
  <si>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</si>
  <si>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</si>
  <si>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</si>
  <si>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</si>
  <si>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</si>
  <si>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</si>
  <si>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</si>
  <si>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</si>
  <si>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</si>
  <si>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</si>
  <si>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</si>
  <si>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</si>
  <si>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</si>
  <si>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</si>
  <si>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</si>
  <si>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</si>
  <si>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</si>
  <si>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</si>
  <si>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</si>
  <si>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</si>
  <si>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</si>
  <si>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</si>
  <si>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</si>
  <si>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</si>
  <si>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</si>
  <si>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</si>
  <si>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</si>
  <si>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</si>
  <si>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</si>
  <si>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</si>
  <si>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</si>
  <si>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</si>
  <si>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</si>
  <si>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</si>
  <si>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</si>
  <si>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</si>
  <si>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</si>
  <si>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</si>
  <si>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</si>
  <si>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</si>
  <si>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</si>
  <si>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</si>
  <si>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</si>
  <si>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</si>
  <si>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</si>
  <si>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</si>
  <si>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</si>
  <si>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</si>
  <si>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</si>
  <si>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</si>
  <si>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</si>
  <si>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</si>
  <si>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</si>
  <si>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</si>
  <si>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</si>
  <si>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</si>
  <si>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</si>
  <si>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</si>
  <si>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</si>
  <si>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</si>
  <si>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</si>
  <si>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</si>
  <si>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</si>
  <si>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</si>
  <si>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</si>
  <si>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</si>
  <si>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</si>
  <si>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</si>
  <si>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</si>
  <si>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</si>
  <si>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</si>
  <si>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</si>
  <si>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</si>
  <si>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</si>
  <si>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</si>
  <si>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</si>
  <si>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</si>
  <si>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</si>
  <si>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</si>
  <si>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</si>
  <si>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</si>
  <si>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</si>
  <si>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</si>
  <si>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</si>
  <si>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</si>
  <si>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</si>
  <si>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</si>
  <si>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</si>
  <si>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</si>
  <si>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</si>
  <si>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</si>
  <si>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</si>
  <si>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</si>
  <si>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</si>
  <si>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</si>
  <si>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</si>
  <si>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</si>
  <si>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</si>
  <si>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</si>
  <si>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</si>
  <si>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</si>
  <si>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</si>
  <si>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</si>
  <si>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</si>
  <si>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</si>
  <si>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</si>
  <si>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</si>
  <si>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</si>
  <si>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</si>
  <si>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</si>
  <si>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</si>
  <si>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</si>
  <si>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</si>
  <si>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</si>
  <si>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</si>
  <si>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</si>
  <si>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</si>
  <si>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</si>
  <si>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</si>
  <si>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</si>
  <si>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</si>
  <si>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</si>
  <si>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</si>
  <si>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</si>
  <si>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</si>
  <si>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</si>
  <si>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</si>
  <si>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</si>
  <si>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</si>
  <si>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</si>
  <si>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</si>
  <si>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</si>
  <si>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</si>
  <si>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</si>
  <si>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Perth &amp; Kinross Council</t>
  </si>
  <si>
    <t>Mid Year Population Estimate at mid-2019 (National Records of Scotland)</t>
  </si>
  <si>
    <t>In addition to the Council's own offices, the Council's own emissions result from its ownership, operation and maintenance of a large number of public buildings including schools and libraries along with its vehicle fleet, waste and water, and street lighting. The Council also has a wider influence through directing, supporting and enabling climate change related action in the wider local authority area; directly  through involvement with social housing, transport planning, waste collection and development planning and control; and indirectly through programmes to raise awareness and influence behaviour, and through strategic partnerships in the wider region.</t>
  </si>
  <si>
    <t>Creating a Safe and Sustainable Place for Future Generations. 
Work with communities to create safe, strong sustainable places:
• More communities will be supported in developing and sustaining local resilience partnerships, giving local responses to emergency situations 
• We will increase the number of community transport schemes operating in Perth and Kinross, in particular within rural communities. 
Protect our outstanding area:
• Air Quality Action Plans for Perth and Crieff will be developed to reduce air pollution and support improved health and wellbeing 
• Local community groups will be established and engaged in addressing litter and environmental issues including fly tipping, while action plans to prevent and manage invasive non-native plant species will be developed 
• We will develop measures to reduce traffic and congestion related emissions, increase the number of electric charging stations across Perth and Kinross, and develop a low carbon hub at Broxden
• We will extend and improve cycle and walking routes as well as encourage a shift in transport from cars to active travel.  
Building a sustainable future with smarter connections:
• We will work with partners and communities to identify future risks and opportunities in relation to the sustainable use of resources, predicted climate change scenarios, the impacts of these and the action taken to adapt accordingly 
• Along with partners and communities, we will work to reduce the total domestic energy consumption across the area, and emissions from Council properties (tonnes CO2) will be reduced by at least 56% by 2020/21 
• We will increase household recycling, contributing to the Scottish Government’s target of 60% recycling by 2020 
• By 2018/19, we will deliver a Clean Technology, Renewables and Circular Economy action plan.</t>
  </si>
  <si>
    <t>Perth &amp; Kinross Council Corporate Plan 2018 - 2022, Strategic Objective: Creating a Safe and Sustainable Place for Future Generations, pages 9-10.</t>
  </si>
  <si>
    <t>http://www.pkc.gov.uk/media/13932/Corporate-Plan-2018-2022/pdf/Corporate_Plan_-Final.pdf?m=636567060137100000</t>
  </si>
  <si>
    <t>Creating a safe and sustainable place for future generations.We will use our own organisations and influences to address climate change, tackle pollution, make sustainable energy choices, reduce and recycle waste and promote sustainable transport options, such as cycling and walking to support people’s health and wellbeing.By 2018/19 there will be:- Future risks and opportunities for partners and our communities of predicted climate change scenarios and impacts identified, and action taken to adapt accordingly. Future risks and opportunities for partners and our communities identified in relation to the sustainable use of resources. The total domestic energy consumption in the Perth and Kinross area (kWh) will have reduced. By 2020/21 there will be:- Further contributions locally to the Scottish Government’s target for lowering greenhouse gas emissions. Emissions from public sector organisations (tonnes CO2) will be reduced by at least 56%. An increase in household recycling contributing to the Scottish Government’s target of 60% recycling by 2020. By 2027/28 there will be:- Further lowering of greenhouse gas emissions in the area, based on the Scottish Government’s target of at least 66%. There will be a further reduction in emissions from public sector organisations. Further increase in recycling, contributing to the Scottish Government’s target of 70% recycling by 2025 and a maximum 5% sent to landfill. Future risks and opportunities for partners and their communities, identified in relation to the sustainable resources. The total domestic energy consumption in the Perth and Kinross area (kWh) will have reduced.</t>
  </si>
  <si>
    <t>Perth and Kinross Community Plan (Local Outcomes Improvement Plan) 2017-2027, 'Creating a safe and sustainable place for future generations' - 5. Building a Sustainable Future, page 42</t>
  </si>
  <si>
    <t>http://www.pkc.gov.uk/media/40553/Community-Plan-Local-Outcomes-Improvement-Plan-2017-2027/pdf/LOIP_online.pdf?m=636567189070430000</t>
  </si>
  <si>
    <t>https://www.pkc.gov.uk/media/45242/Adopted-Local-Development-Plan-2019-/pdf/LDP_2_2019_Adopted_Interactive.pdf?m=637122639435770000</t>
  </si>
  <si>
    <t>Perth and Kinross Local Development Plan LDP2</t>
  </si>
  <si>
    <t>2019-2029</t>
  </si>
  <si>
    <t>TACTRAN Regional Transport Strategy Refresh</t>
  </si>
  <si>
    <t>https://www.tactran.gov.uk/documents/RTSRefresh-FinalReport.pdf</t>
  </si>
  <si>
    <t>2015-2036</t>
  </si>
  <si>
    <t>5.4.2 TRAVEL PLAN GUIDANCE AND SUPPORT The strategy seeks the development and co-ordination of workplace travel plans across the region.TP1 Maintain close working relationships with the ScottishGovernment, other RTPs, local authorities, travel organisations, business organisations and stakeholders to share best practice and establish a seamless approach to implementing and coordinating effective Travel Plans.TP2 Provide support and advice to establish effective Travel Plans throughout the public sector.TP3 Encourage the development of private sector Travel Plans with major employers.TP4 Provide support and advice to School Travel Plan Coordinators.TP5 Develop and implement a Travel Plan for Tactran staff and business travel.TP6 Encourage the production and implementation of effective Travel Plans in new developments.TP8 Promote and support a regional liftshare scheme, particularly within major employers.TP9 Support the establishment of Car Clubs in the region.</t>
  </si>
  <si>
    <t>6.4 - Climate Change DutiesTactran has undertaken work on producing a Transport Carbon Assessment which identifies the baseline position for both the Tactran and TAYplan regions and their constituent authority areas. This work identified key priority mitigation areas where the Partnership and its RTS have significant potential to contribute to or support reduction in transport carbon emissions:  • supporting low carbon vehicles and infrastructure;• promoting eco-driving training and advice;• Travel Planning;• supporting road-based public transport infrastructure and services improvements• supporting rail infrastructure and service improvements; and• influencing travel demand and behaviour through input to Strategic and Local Development Planning.</t>
  </si>
  <si>
    <t>Perth and Kinross Local Housing Strategy</t>
  </si>
  <si>
    <t>http://www.pkc.gov.uk/media/38351/Local-Housing-Strategy-2016-2021/pdf/2016023_Local_Housing_Strategy_CLIENT</t>
  </si>
  <si>
    <t>2016-2021</t>
  </si>
  <si>
    <t>Strategic Priority 4 - House Condition, Fuel Poverty andClimate ChangeOutcomes:Residents are aware of and have opportunities tomaximise their incomes;Residents live in warm, dry, energy efficient and low carbon homes which they can afford to heat; and,The cost of fuel for households is reduced throughchanges in heating regime.</t>
  </si>
  <si>
    <t xml:space="preserve">Perth &amp; Kinross Council Digital Strategy </t>
  </si>
  <si>
    <t>2016-2020</t>
  </si>
  <si>
    <t>https://perth-and-kinross.cmis.uk.com/Perth-and-Kinross/Document.ashx?czJKcaeAi5tUFL1DTL2UE4zNRBcoShgo=%2BEhmbnFKPF3VW3ha%2FaH3C1cED2ONMtMLyEudUwp5lysls2KsQPFVR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</si>
  <si>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Perth and Kinross Waste Management Plan</t>
  </si>
  <si>
    <t>https://www.pkc.gov.uk/media/1278/Perth-and-Kinross-Waste-Management-Plan/pdf/Perth_and_Kinross_Waste_Management_Plan.pdf?m=636098951384270000</t>
  </si>
  <si>
    <t>2010-2025</t>
  </si>
  <si>
    <t>Includes action plan for increasing recycling  and composting rates, reducing waste to landfill.</t>
  </si>
  <si>
    <t>Policy 51: Water Environment and Drainage.</t>
  </si>
  <si>
    <t>TAYplan - Strategic Development Plan</t>
  </si>
  <si>
    <t>https://www.tayplan-sdpa.gov.uk/strategic_development_plan</t>
  </si>
  <si>
    <t>2016-2036</t>
  </si>
  <si>
    <t>Policy 2 - Shaping Better Quality Places. To deliver better quality development and places which respond to climate change,by being: A. Place-led; B. Active and healthy by design; C. Resilient and future-ready; and D. Efficient resource consumption.Policy 7 - Energy, Waste and Resources. Water management for drought risk and all sources of flood risk. Policy 8 - Green NetworksPolicy 9 - Managing TAYplan's AssetsPolicy 10 - Connecting People, Places and Markets.</t>
  </si>
  <si>
    <t>Policy 50: New Development and Flooding.Within the parameters as defined by this policy the Council supports the delivery of the actions and objectives to avoid an overall increase, reduce overall, and manage flood risk as set out within the relevant SEPA Flood Risk Management Strategies and the Local Flood Risk Management Plans.</t>
  </si>
  <si>
    <t>2016-2022</t>
  </si>
  <si>
    <t>https://www.pkc.gov.uk/frmplans</t>
  </si>
  <si>
    <t>Local Flood Risk Management Plans (LFRMP)</t>
  </si>
  <si>
    <t>Other - Flooding and Flood Risk</t>
  </si>
  <si>
    <t>Policy 2 - Shaping Better Quality Places.D. Efficient resource consumption by ensuring that waste management solutions are incorporated into development.Policy 7 - Energy, Waste and Resources. To deliver a low/zero carbon future and contribute to meeting Scottish Government energy and waste targets and prudent resource consumption objectives. B. Strategic Waste management infrastructure, beyond community or small scale facilities, is most likely to be focussed within or close to the Dundee and/or Perth Core Areas (identified in Policy 1).</t>
  </si>
  <si>
    <t>• The CCAT has been used in previous years, with the last assessment undertaken in 2017/18. The results, which helped shape the Council's current direction on climate change, were as follows: 1) Governance = 57%; 2) Emissions = 53%; 3) Adaptation = 50%; 4) Behaviour = 35%; 5) Procurement = 44%. Overall score = 49%, with all sections rated as amber for progress. The Council is in the process of developing a Climate Change Strategy, and a full CCAT will be carried out in 2020/21 as part of the wider consultation and engagement process.
• In January and February 2019, internal audit testing was carried out for Carbon Reduction and Climate Change. The findings and recommendations were presented to the Audit Committee on 27th March 2019. Summary as follows:
Control Objective 1: To ensure that the Council has an awareness of current and emerging climate change responsibilities in regards to emissions reductions, and has appropriate arrangements in place to assist in deliverance of these. Strength of Internal Controls = Moderate.
Action Point 1 - identified as High Risk.
Development of a high level PKC low carbon transition strategy. To ensure that there is clarity around how each strand of required activity will be progressed, the plan will set target dates and milestones for the strategy development, through which the Low Carbon/Climate Change Board will be able to monitor and assess progress. It must be recognised, however, that both the plan and resulting strategy will be living documents and subject to revision to reflect an evolving legislative landscape.  STATUS = COMPLETED.
Control Objective 2: To ensure that the Council is complying with the mandatory reporting requirements of the Climate Change (Duties of Public Bodies: Reporting Requirements) (Scotland) Order 2015. Strength of Internal Controls = Moderate.
Action Point 2 - identified as Medium Risk.
Develop guidance to ensure that there is clarity of roles/information to be included in the Council ProcXed return and any verification processes in place. Guidance will also specify how any changes required, due to updates through SSN guidance or feedback reports, will be identified and processes amended as necessary. STATUS = COMPLETED.
Action Point 3 - identified as Medium Risk.
a) Low Carbon/Climate Change Board to agree an initial validation process and timetable for 2019 PSCCD report compilation, and scheduled dates for 2019 Board meetings, will be agreed at the next b) Develop guidance, outlining validation activity, timetabling and evidencing
processes. Once complete, this will be submitted for consideration and approval by the Low Carbon/Climate Change Board. STATUS = COMPLETED.
Audit Committee Full Report 27th March 2019:
https://perth-and-kinross.cmis.uk.com/perth-and-kinross/Document.ashx?czJKcaeAi5tUFL1DTL2UE4zNRBcoShgo=2Fdfyo0EbYHwAtCbfjiff6%2fiEzNxu27SPS2X9RHVgqrRqU7bHgMImQ%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
• In 2019, the Council was accepted as a participant in WWF’s One Planet Cities Challenge, to develop an action plan for the area in line with the Paris Agreement limit of 1.5 °C by 2020. The scoring system for the scheme (based on 2019 CDP Cities Scoring Methodology) rates progress towards both adaptation and mitigation as follows: Rating A (most progress towards environmental stewardship) = Leadership; Rating B = Management; Rating C = Awareness and Rating D (least progress towards environmental stewardship) = Disclosure. In 2019, Perth and Kinross was given ratings of D for both adaptation and mitigation. This is expected to progress to a higher rating level in future due to the implementation of the draft climate change strategy and action plan (submitted to Council for approval in Dec 2019 - see 2d above).
• The Council’s Corporate Risk Register 2019-20 has identified the following threats relating to Climate Change: 
1) risk of increased incidences of severe weather detrimentally impacting on infrastructure across PKC leading to damage and loss of property, and negatively impacting on commercial and societal activity including key industries that depend on the natural environment, such as forestry, agriculture and fisheries.
2) failure to identify and meet emerging and evolving statutory duties &amp; responsibilities, combined with failure to co-ordinate &amp; align low carbon transitions work across PKC resulting in legislative penalties, missed funding or commercial opportunities &amp;/or duplication of effort around carbon reduction and climate change.
https://perth-and-kinross.cmis.uk.com/perth-and-kinross/Document.ashx?czJKcaeAi5tUFL1DTL2UE4zNRBcoShgo=jXiIVy9kcowefsEJ0fvWucvbIDjgalgZDg2jHdjLN%2bWumw3I8xmZgw%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</si>
  <si>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 xml:space="preserve">Local Flood Risk Management Plans (LFRMPs) were published by PKC on 22 June 2016 for the 4 districts: Tay, Tay Estuary &amp; Montrose Basin, Forth and Forth Estuary. The LFRMPs set general and specific actions for the management of flood risk in Potentially Vulnerable Areas (PVAs) identified in the 4 districts. Since publication, the responsible authorities have worked to implement the actions set out in the LFRMP. Interim Reports setting out the progress made to date were published in March 2019. </t>
  </si>
  <si>
    <t>It is highly likely that non-EIA major applications will also require a Flood Risk Assessment to be submitted with an application and they need to be in accordance with the Councils Flood Risk and Flood Risk Assessment Supplementary Guidance 2014 (and updated Guidance when adopted).  The FRA is assessed by the Councils Flooding Team and SEPA to ensure there is no flood risk or assess any proposed mitigation measures.</t>
  </si>
  <si>
    <t>The Perth &amp; Kinross Forest and Woodland Strategy (FWS) 2014 was adopted on 12 November 2014, becoming statutory supplementary guidance to the Adopted Local Development Plan. Priority 1 of the FWS highlights ‘Maximising the role of forests and woodlands in addressing climate change and adapting to its impacts’. Under Priority 1, Theme 1 - Climate Change: Increase the contribution of trees, woodlands and forests to help mitigate and adapt to the effects of climate change; opportunities for action include to: Expand forest habitat networks; Encourage the management and expansion of riparian and floodplain woodland and protection woodland to adapt to the effects of climate change as part of a catchment approach; and Encourage sustainable forest management as defined by the UK Forestry Standard and associated guidelines and seek to minimise future risks from climate change, for example from tree pathogens, through the creation of forest habitat networks and using diverse tree species.
Updated Supplementary Guidance on Forest &amp; Woodland Strategy to align with the forthcoming Local Development Plan 2 – when adopted – is being consulted on between 19 August and 30 September 2019. The updated Guidance includes reference to the updated Scottish Forestry Strategy (2019-2029), the Second Land Use Strategy (2016-2021) as well as the LDP policy framework. The updated Supplementary Guidance is expected to be adopted late 2019/early 2020.</t>
  </si>
  <si>
    <t>The Tay LFRMP recommends a natural flood management study for Alyth to assess whether river/ floodplain restoration and sediment management could help reduce flood risk. The study should take a catchment approach and consider the potential benefits and disbenefits and interaction between actions upstream and downstream. Perth and Kinross Council will engage a consultant to investigate the fluvial flood risk and identify potential options for managing that risk. The study will be coordinated through the LPD Partnership and with other related actions. Delivery lead: Perth &amp; Kinross Council, indicative timescale 2020-21</t>
  </si>
  <si>
    <t>Significant work has been undertaken to develop responses to flood risks in Perth and Kinross as part of the duties on SEPA and other responsible bodies under the Flood Risk Management (Scotland) Act to manage flooding in a sustainable manner. The  characterisation of catchments to define existing levels of flood risk have been undertaken. These reports identify flooding hazards and the risk they present to receptors such as human health, infrastructure, community facilities and residential properties. SEPA published the Flood Risk Management Strategies (FRMS) on 22 December 2015, describing the objectives and actions that will be implemented by SEPA and responsible authorities (including Perth &amp; Kinross Council) over the first six year cycle from 2015-2021. Perth &amp; Kinross is affected by four individual FRMS: Tay, Tay Estuary &amp; Montrose Basin, Forth and Forth Estuary. Local Flood Risk Management Plans (LFRMP) were published by PKC on 22 June 2016 for the same 4 districts. Since publication, the responsible authorities have worked to implement the actions set out in the LFRMP. Interim Reports setting out the progress made to date were published in March 2018.</t>
  </si>
  <si>
    <t xml:space="preserve">Perth &amp; Kinross Council and the Scottish Fire and Rescue Service worked together with the Scottish Flood Forum to develop a pilot Property Level Protection (PLP) scheme in Aberfeldy, Comrie, Crieff and Pitlochry. The proposed locations were identified through an assessment of the areas of highest flood risk within Perth and Kinross, using information provided by SEPA. Residents in the pilot areas were offered a free flood risk survey by Scottish Fire &amp; Rescue Service staff who had been trained by the Scottish Flood Forum. The survey identified the main areas where water could enter the property, and the householder was given advice on ways of mitigating this risk, including through the purchase of suitable Property Level Protection flood products. If residents wished to go ahead and purchase any of the recommended products, then they were to be offered the opportunity to buy these at a reduced price through the Council. Unfortunately the pilot progress did not progress to this stage due to limited uptake from residents. </t>
  </si>
  <si>
    <t xml:space="preserve"> https://perth-and-kinross.cmis.uk.com/perth-and-kinross/Document.ashx?czJKcaeAi5tUFL1DTL2UE4zNRBcoShgo=CQPjrzYCWRJN4NHJT3Vl7FTBsjsBn%2bXNE2qwOAaGO4yJm9RdO3E23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</si>
  <si>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9) PKC Committee Report on Property Level Protection Pilot Scheme  https://perth-and-kinross.cmis.uk.com/perth-and-kinross/Document.ashx?czJKcaeAi5tUFL1DTL2UE4zNRBcoShgo=CQPjrzYCWRJN4NHJT3Vl7FTBsjsBn%2bXNE2qwOAaGO4yJm9RdO3E23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</si>
  <si>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 xml:space="preserve">Local Flood Risk Management Plans (LFRMP) were published by PKC on 22 June 2016 for the 4 districts: Tay, Tay Estuary &amp; Montrose Basin, Forth and Forth Estuary. The LFRMP set specific actions in the management of flood risk for Potentially Vulnerable Areas (PVAs) identified in the 4 districts. Interim Reports setting out the progress made to date were published in March 2018.  </t>
  </si>
  <si>
    <t>Under the Scottish ClimateChange Adaptation Programme, the delivery of objective B2 is not applicable for Local Authorities</t>
  </si>
  <si>
    <t>Local Authority stock was 96.15% at 31/3/2018; and the level of compliance</t>
  </si>
  <si>
    <t>with the Energy Efficiency Standard for Social Housing (EESSH) was 80.2% at</t>
  </si>
  <si>
    <t>31/3/2018. Both of these figures are above the Scottish average.</t>
  </si>
  <si>
    <t xml:space="preserve">https://www.pkc.gov.uk/article/15478/Tenders-and-contracts
</t>
  </si>
  <si>
    <t xml:space="preserve">The Environmental Reporting stage of the SEA process for both the LDP and TAYplan contains monitoring proposals with indicators to assess the effectiveness of any mitigation and enhancement proposed.Monitoring and evaluation criteria are included within the Local Flood Risk Management Plans. </t>
  </si>
  <si>
    <t>Outside of scopes</t>
  </si>
  <si>
    <t>Grey Fleet</t>
  </si>
  <si>
    <t>Metered and unmetered electricity included (EV chargers included)</t>
  </si>
  <si>
    <t>Commercial Food waste only</t>
  </si>
  <si>
    <t>Garden Waste only = 6254 Tonnes, Mixed Garden &amp; Food Waste = 14832 Tonnes</t>
  </si>
  <si>
    <t>Baseline has been amended to provide consistency in trend data. Diesel (average biofuel blend) data is not available from 2016/17 onwards so has been removed from 2015/16 baseline to reflect this.</t>
  </si>
  <si>
    <t>Solar PV</t>
  </si>
  <si>
    <t>Air Source Heat Pump</t>
  </si>
  <si>
    <t>Friarton Depot – PV Project</t>
  </si>
  <si>
    <t>Craigie PS  - LED Upgrade Project</t>
  </si>
  <si>
    <t>Madderty PS – ASHP Upgrade</t>
  </si>
  <si>
    <t>Perth Grammar - BMS Upgrade</t>
  </si>
  <si>
    <t xml:space="preserve">Friarton Depot – LED External Light Upgrade </t>
  </si>
  <si>
    <t xml:space="preserve">Alyth PS – BMS re-configuration </t>
  </si>
  <si>
    <t xml:space="preserve">Fairview – BMS Upgrade </t>
  </si>
  <si>
    <t>Prudential Borrowing</t>
  </si>
  <si>
    <t>Capital Maintenance</t>
  </si>
  <si>
    <t xml:space="preserve">Prudential Borrowing </t>
  </si>
  <si>
    <t>Energy Conservation</t>
  </si>
  <si>
    <t>Salix</t>
  </si>
  <si>
    <t>A</t>
  </si>
  <si>
    <t>E</t>
  </si>
  <si>
    <t>£13k</t>
  </si>
  <si>
    <t>n/a</t>
  </si>
  <si>
    <t xml:space="preserve">£6.5k </t>
  </si>
  <si>
    <t>£7.5k</t>
  </si>
  <si>
    <t>£0.5k</t>
  </si>
  <si>
    <t>£2.8k</t>
  </si>
  <si>
    <t>£0.65K</t>
  </si>
  <si>
    <t>0.4k</t>
  </si>
  <si>
    <t>40 tonnes</t>
  </si>
  <si>
    <t>PV projects, ASHP, BMS</t>
  </si>
  <si>
    <t>30 tonnes</t>
  </si>
  <si>
    <t>BMS upgrades</t>
  </si>
  <si>
    <t>10 tonnes</t>
  </si>
  <si>
    <t>2 tonnes</t>
  </si>
  <si>
    <t>AMR monitoring &amp; meter removal</t>
  </si>
  <si>
    <t xml:space="preserve">The Depute Director for Housing and Environment Service leads on Climate Change within the Council and chairs the Climate Change Board, established in 2018. Co-ordination and progress reporting of the Council's commitments under the Climate Change (Scotland) Act 2009 is part of the remit of the Sustainability, Policy and Research Team based in Planning and Development. The Housing and Environment Service plays the key role in delivering climate change objectives. A Low Carbon Working Group consisting of representatives from the relevant housing and environment teams allows for co-ordinated sharing of best practice across the services and reports directly to the Climate Change Board.
The Council started developing the Perth and Kinross Offer early in 2019, setting a new direction for the Council to transform the way it works with local communities, citizens, partners, businesses, employees and other stakeholders. Climate change is given significant focus through the Environment stream of the offer, with commitment to: 1) working with partners to take forward the climate change strategy, 2) collaborating with partners and communities to identify the best solutions in relation to public transport and accessibility to towns and villages, 3) consulting and engaging with community groups to have a shared understanding around waste and recycling, and 4) fulfilling legislative duties – such as the Climate Change (Emissions Reduction Targets) (Scotland) Act 2019.
The Corporate Sustainable Development Framework was developed to ensure the Council considers, integrates and balances specified sustainable development principles throughout its organisational operation, service delivery and decision-making. Three of the framework’s 30 Principles for Sustainable Development (SDP) relate specifically to climate change: 
• Efficient use of resources now and in the future in the built environment and service provision (e.g. energy efficiency, land, water resources, flood defence, waste minimisation etc.)
• Mitigation and adaptation to manage the impact of climate change &amp; reduce the production of greenhouse gases
• Living in a way that minimises the negative environmental impact and enhances the positive impact (e.g. recycling, walking, and cycling).                                                                                                                                                                                                   
The corporate committee report template includes requirement for Sustainability and Climate Change and Strategic Environmental Assessment (SEA) to be considered as part of the committee reporting process. The sustainability assessment section also reflects the Council’s duty under the Climate Change (Scotland) Act 2009. The template also requires use of the council's Integrated Appraisal Toolkit (IAT) to screen reports for Sustainability, SEA and Equality Impact Assessment, prior to their submission to committee for approval. Climate Change is one of eleven main sections within the IAT, and within the questionnaire section of the IAT proposals are screened in relation to the following climate change related questions:
• Will the initiative contribute towards tackling the causes and effects of climate change?
• Will the initiative take account of potential changes brought about by climate change (for example, flooding, higher temperatures, heat waves and more frequent storms)?
• Will the initiative help to mitigate greenhouse gases?
• Will the initiative promote more sustainable production and consumption of goods and services? 
• Will the initiative help reduce energy consumption and promote energy efficiency? 
• Will the initiative protect and enhance the quality of the area's air, water and land? 
• Will the initiative support and encourage the provision of sustainable modes of transport?
Each individual service within the Council produces an annual Business Management Improvement Plan (BMIP) to identify the priorities and improvement targets for the service in line with both the Council’s Corporate Objectives and any contribution to the national outcomes - developed as part of the Local Outcome Improvement Plan. The ‘Checklist for Improvement Plan’ accompanying guidance highlights sustainability as one of 14 key issues for services to consider when identifying key improvement actions for the BMIP Improvement Plan. It requests that Services ensure they consult both the Council’s Principles for Sustainable Development and Integrated Appraisal Toolkit (see below) when developing their BMIP. </t>
  </si>
  <si>
    <t>The Interim Climate Emergency Report and Action Plan 2019                                                                                                https://perth-and-kinross.cmis.uk.com/perth-and-kinross/Document.ashx?czJKcaeAi5tUFL1DTL2UE4zNRBcoShgo=gIjp5DVTPhoNknPPuxKq927aOtwkaUZB9JOfroAnJnGz%2bQuuqsudk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</si>
  <si>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The Council will continue to work with the other Scottish Local Authorities and the Sustainable Scotland Network.</t>
  </si>
  <si>
    <t>As yet there is no external validation process for the report. The Council will continue to work with both Sustainable Scotland Network and other Scottish Local Authorities to determine a future process for external validation.Use of electricity and gas in public buildings and by street lighting is subject to the CRC Energy Efficiency Scheme, with mandatory reporting to SEPA (acting on behalf of UK Government).</t>
  </si>
  <si>
    <t xml:space="preserve">As noted above, a detailed internal validation process for climate change reporting has been developed and approved for future submissions. </t>
  </si>
  <si>
    <t>An internal audit report to the Council’s Audit Committee (Report No.19/101) on 27 March 2019 highlighted the need for better verification and validation processes when completing the PBCCD and recommended the development of an evidence pack and timeline for future reporting. An evidence pack and timeline has been developed that sets out the process necessary for completing the annual report, alongside links to guidance and procedures developed by the Sustainable Scotland Network. It also provides an evidenced audit trail to ensure the report is completed to the highest standard possible based on available information each year.</t>
  </si>
  <si>
    <t xml:space="preserve">North of Scotland Community Risk Register
https://www.firescotland.gov.uk/your-safety/community-risk-register.aspx </t>
  </si>
  <si>
    <t xml:space="preserve">The interim Climate Emergency Report and Action Plan 2019 sets specific actions for progressing future adaptation and climate-related risks:
Action SA12 - Develop a climate change adaptation strategy and risk assessment, taking into account the learning from our adaptation assessment work.   
Action JT1 10 Establish a toolkit of factors to consider when making decisions on climate change mitigation
and adaptation actions, to ensure just transitions are prioritised.
Action WT2 11 c) Develop shared Community Planning Partnership actions to tackle climate change mitigation and adaptation.
All relevant Council plans, programmes and strategies continue to undergo at least screening for Strategic Environmental Assessment (SEA) to assess their environmental impact (including climate change adaptation risk and opportunities). All reports to committee are screening through the IAT process as mentioned in 4a above.  Adaptation is embedded in both the Strategic Development Plan (TAYplan) and Local Development Plan, along with the associated statutory guidance (as detailed in 4a). Both plans and supplementary guidance have undergone Strategic Environmental Assessment.
</t>
  </si>
  <si>
    <t>Since the Climate Change Motion in June 2019 the Council has engaged with communities through established Climate Change Cafés (Dunkeld &amp; Birnam, Blairgowrie, Aberfeldy and Pitlochry) across Perth and Kinross. These early conversations have helped to identify current activities and local initiatives, as well as informing some of the priorities and actions detailed in the interim report and action plan. A public consultation on the Interim Climate Change Report and Action Plan began in October 2020 to further inform how local groups can collectively work towards delivering a low carbon and climate resilient Perth &amp; Kinross, with the climate cafes playing a key role in progressing the consultation.
The Perth and Kinross Offer detailed in 2b above will further increase awareness of the need to adapt to climate change and build the capacity of staff and stakeholders to assess risk and implement action.
In line with action E3 2 c) from the interim report and action plan, the Council is currently developing an online training resource for all staff with modules on the Climate Change issues and how it affects the Council and the individual, a service specific module, and a module on actions they can take in their personal life. Completion and roll out of the training is expected early 2021.</t>
  </si>
  <si>
    <t>in 2019/20 the following energy-saving measures to Council houses have been carried out as part of the Council’s ongoing plan to improve the energy efficiency of its housing stock and achieve compliance with the Scottish Housing Quality Standard: During 2019/20 we have:
• invested over £8.7 million in our housing stock including renewals of
windows, doors, kitchens and bathrooms, central heating and energy
efficiency improvements;
• continued to deliver our external and internal wall insulation programmes;
• supported a range of local engagement events to promote grant funded
initiatives to improve home energy efficiency levels for private owners and
landlords
continued to raise awareness about fuel poverty and work with Scarf to
deliver our Home Energy Advice Team (HEAT) service, providing free and
impartial energy efficiency advice to households</t>
  </si>
  <si>
    <t>Since 2015-16, the percentage of Perth and Kinross
council housing measured as energy efficient by the
Scottish Housing Quality Standard has exceeded 99%. This is consistently higher than the Scottish average.</t>
  </si>
  <si>
    <t>https://perth-and-kinross.cmis.uk.com/perth-and-kinross/Document.ashx?czJKcaeAi5tUFL1DTL2UE4zNRBcoShgo=2YrNh3WJNVNH7ojmLCXv9h%2bzTEagorksr%2fh5AMU6yWW1NYG6noizBA%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</si>
  <si>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https://www.pkc.gov.uk/media/33826/Energy-Efficient-Council-Housing/pdf/Energy_Efficiency_in_Council_Housing.pdf?m=636826509086430000</t>
  </si>
  <si>
    <r>
      <t xml:space="preserve">Under the Scottish Climate Change Adaptation Programme, the delivery of objective N3 is </t>
    </r>
    <r>
      <rPr>
        <b/>
        <sz val="11"/>
        <color theme="1"/>
        <rFont val="Calibri"/>
        <family val="2"/>
        <scheme val="minor"/>
      </rPr>
      <t>not applicable for Local Authorities</t>
    </r>
  </si>
  <si>
    <r>
      <t>Under the Scottish ClimateChange Adaptation Programme, the delivery of objective B2 is</t>
    </r>
    <r>
      <rPr>
        <b/>
        <sz val="11"/>
        <color theme="1"/>
        <rFont val="Calibri"/>
        <family val="2"/>
        <scheme val="minor"/>
      </rPr>
      <t xml:space="preserve"> not applicable for Local Authorities</t>
    </r>
  </si>
  <si>
    <r>
      <t xml:space="preserve">Under the Scottish ClimateChange Adaptation Programme, the delivery of objective B2 is </t>
    </r>
    <r>
      <rPr>
        <b/>
        <sz val="11"/>
        <color theme="1"/>
        <rFont val="Calibri"/>
        <family val="2"/>
        <scheme val="minor"/>
      </rPr>
      <t>not applicable for Local Authorities</t>
    </r>
  </si>
  <si>
    <t>The Adopted Green &amp; Blue Infrastructure Supplementary Guidance (2020) supports the delivery of Local Development Plan Policy: Green &amp; Blue Infrastructure by setting out the framework for the creation of a strategic Green and Blue network for the benefit of people and wildlife. It creates a vision for Green infrastructure across Perth and Kinross that will be high quality and multifunctional, allowing the free and easy movement of people and wildlife. It will deliver a wide range of ecosystem services, contributing to climate change adaptation and mitigation and wellbeing.</t>
  </si>
  <si>
    <t>https://www.pkc.gov.uk/media/45773/Adopted-SG-2020/pdf/GI_Supplementary_Guidance_-_Adopted.pdf?m=637195204335030000</t>
  </si>
  <si>
    <t>https://www.pkc.gov.uk/media/45772/Adopted-SG-2020/pdf/FWS_Adopted_Mar2020.pdf?m=637195204010400000</t>
  </si>
  <si>
    <t>Adopted Local Development Plan Policy 53C: Surface Water Drainage.
All new development will be required to employ Sustainable Urban Drainage Systems (SUDS) measures including relevant temporary
measures at the construction phase. SUDS will be encouraged to achieve multiple benefits, such as floodwater management, landscape,
green infrastructure, biodiversity and opportunities to experience nature near where people live. Ecological solutions to SUDs will be sought
and SUDS integration with green/blue networks wherever possible.</t>
  </si>
  <si>
    <t xml:space="preserve">A Sustainable Procurement policy was introduced a number of years ago to support the Council to comply with its climate change duties, and commits the Council to buying more sustainably which in turn offers cost efficiency, support the Councils commitment to Corporate Social Responsibility and promotes health improvements amongst stakeholders.
Key outcomes included in the policy are 
•	Reduce carbon emissions
•	Contribute to climate change adaption through procurement activity
•	Embed sustainability at the heart of procurement activity 
•	Deliver a variety of sustainable outcomes 
A copy of the Councils sustainability policy can be found here https://www.pkc.gov.uk/article/18613/Sustainable-procurement-and-community-benefits
Examples of where the Councils approach to its procurement has had an impact in 2019/20 include 
Timber products 
Contracted suppliers promote recycle, reuse and reduce initiatives to minimise the impact of the supply chain on the environment.  A range of sustainable measures were outlined by suppliers, including reductions in emissions, packaging, water consumption, energy use and waste to landfill, the implementation of driver efficiency and fleet management measures and the introduction of reusable packaging and sustainable products.
For example, one supplier provides a service to reduce, reuse and recycle timber waste by collecting wood waste and converting it into sawdust, chips and shavings which are then reused in animal bedding or chipboard manufacture. This framework affirms that we are committed to the UK Government Timber Procurement Policy and ensures that only legal and sustainable timber will be supplied through the framework.
Fruit &amp; Veg 
-	The contracted Supplier has introduced a new packaging format and have removed all oil-based products from their packing. 
-	Use of new innovative plant-based plastics and films which are fully compostable 
-	Use of a “bag for life” concept using returnable crates capable of hundreds of uses 
-	All corrugate packaging issued and returned to their depot for baling and recycling.
-	The supplier works with their own supply chain to encourage the reduction of waste to landfill.
-	The Supplier is supportive of any initiatives to reduce kitchen food waste.
-	Route planning software will be used to minimise food miles. 
-	 New modern energy efficient fridges recently installed.  
-	Maximising loading on routes means the supplier sends out full vehicles every day which reduces carbon footprint on each order. 
https://www.pkc.gov.uk/media/44447/Procurement-Strategy-2019-20/pdf/Procurement_Strategy_2019-20.pdf?m=636960121892000000
https://www.pkc.gov.uk/article/15478/Tenders-and-contracts
</t>
  </si>
  <si>
    <t xml:space="preserve">Supplementary Guidance on Flood Risk and Flood Risk Assessments has been adopted to assist developers, their consultants and all stakeholders involved in the planning process in relation to flooding and drainage about the requirements of Perth &amp; Kinross Council; including when a flood risk assessment will be required, and what that assessment should contain. It is intended as supplementary guidance for the area of Perth and Kinross in respect of existing national legislation and guidance regarding flooding and drainage. It also aims to encourage an increased awareness, understanding and knowledge in flooding and drainage issues of everyone involved in the development process and thus make Perth and Kinross a safer place to live, work and visit.  
Updated Supplementary Guidance on Flood Risk and Flood Risk Assessments (draft)  was consulted on earlier in 2019 to align the Guidance with LDP2. The updated Guidance is largely unchanged from the current Guidance, the key changes include updating advice around climate change, and firming up requirements for SuDS and ongoing maintenance responsibilities. </t>
  </si>
  <si>
    <t>https://www.pkc.gov.uk/media/45242/Adopted-Local-Development-Plan-2019-/pdf/LDP_2_2019_Adopted_Interactive.pdf?m=637122639435770000 
Flood and Flood Risk Assessments 2014 
https://www.pkc.gov.uk/media/24772/Flood-Risk-and-FRA/pdf/Flood_Risk_and_FRA_-_June_2014.pdf?m=635379146904000000
Flood and Flood Risk Assessments (draft to be adopted) 
https://www.pkc.gov.uk/media/43640/Supplementary-Guidance-Flood-Risk-Flood-Risk-Assessments/pdf/Flood_Risk___Flood_Risk_Assessmentsforweb.pdf?m=636844406973270000</t>
  </si>
  <si>
    <t>All major and significant development sites  are Screened and Scoped to ascertain if an EIA is required and if so what should be included in it. Development Management use GIS datasets supplied by SEPA to ascertain if sites are at risk of river, coastal and surface water flooding.  Any application with an EIA will have a Flood Risk Assessment (FRA) included.
It is highly likely that non-EIA major applications will also require a Flood Risk Assessment to be submitted with an application and they need to be in accordance with the Councils Flood Risk and Flood Risk Assessment Supplementary Guidance 2014 (and updated Guidance when adopted).  The FRA is assessed by the Councils Flooding Team and SEPA to ensure there is no flood risk or assess any proposed mitigation measures.</t>
  </si>
  <si>
    <t>The Corporate Risk Register 2019/20 identifies two strategic risks in relation to Climate Change:
CORP-002 - Due to climate change there is a risk of increased incidences of severe weather detrimentally impacting on infrastructure across PKC leading to damage and loss of property, and negatively impacting on commercial and societal activity including key industries that depend on the natural environment, such as forestry, agriculture and fisheries.
CORP-003 - Failure to identify and meet emerging and evolving statutory duties &amp; responsibilities, combined with failure to co-ordinate &amp; align low carbon transitions work across PKC resulting in legislative penalties, missed funding or commercial opportunities &amp;/or duplication of effort around carbon reduction and climate change.
The Council has many measures in place for assessing risk in specific policy areas, including supplementary planning guidance:
Adopted in 2020: Air Quality, Delivering Zero Waste, Forest &amp; Woodland Strategy, Green &amp; Blue Infrastructure, Housing in the Countryside, Landscape, and Placemaking. 
Draft (as of Nov 2020): Flood Risk and Flood Risk Assessments and Renewable &amp; Low Carbon Energy. 
Local Flood Risk Management Plans (LFRMP) were published by the Council on 22 June 2016 for 4 districts:Tay District, Tay Estuary &amp; Montrose Basin, Forth District and Forth Estuary. The LFRMP set specific actions in the management of flood risk for Potentially Vulnerable Areas (PVAs) identified in the 4 districts. Following a review, interim flood risk management plan reports were published in March 2019 setting out progress made in delivering the actions to avoid and reduce the risk of flooding, and future work with communities across the local plan district to prepare and protect against flooding.
Every council proposal going to committee is now screened for climate change threats and opportunities via the Integrated Appraisal Toolkit (IAT) and all IAT reports are passed through individual Senior Management Teams before going to committee. The questionnaire part of the IAT was updated in 2016 to account specifically for risk. All Council plans, programmes and strategies continue to undergo at least screening for Strategic Environmental Assessment (SEA) to assess their environmental impact (including climate change adaptation risk and opportunities).</t>
  </si>
  <si>
    <t xml:space="preserve">https://www.pkc.gov.uk/media/45242/Adopted-Local-Development-Plan-2019-/pdf/LDP_2_2019_Adopted_Interactive.pdf?m=637122639435770000 </t>
  </si>
  <si>
    <t>LDP: Policy 51C - Surface Water Drainage. All new development will be required to employ Sustainable Urban Drainage Systems (SUDS) measures. SUDS will be encouraged to achieve multiple benefits, such as floodwater management, landscape, green infrastructure, biodiversity and opportunities to experience nature near where people live. Ecological solutions to SUDs will be sought and SUDS integration with green/blue networks wherever possible.</t>
  </si>
  <si>
    <t>https://www.pkc.gov.uk/media/45242/Adopted-Local-Development-Plan-2019-/pdf/LDP_2_2019_Adopted_Interactive.pdf?m=63712263943577000</t>
  </si>
  <si>
    <t xml:space="preserve">The Council does not currently have a strategy or risk assessment specifically for Climate Change Adaptation but this will be addressed in the future development of a Climate Change Adaptation Strategy, as set out in Action SA12 9c of the Interim Climate Change Report and Management Plan 2019. The Climate Change Assessment Tool (CCAT) process (last undertaken in 2017/18) has previously highlighted the need to establish internal governance arrangements for adaptation and to embed adaptation in the Corporate Risk Register. The Council’s Corporate Risk Register 2019-20 has identified the following threats relating to Climate Change: 
•  risk of increased incidences of severe weather detrimentally impacting on infrastructure across PKC leading to damage and loss of property, and negatively impacting on commercial and societal activity including key industries that depend on the natural environment, such as forestry, agriculture and fisheries.
• Failure to identify and meet emerging and evolving statutory duties &amp; responsibilities, combined with failure to co-ordinate &amp; align low carbon transitions work across PKC resulting in legislative penalties, missed funding or commercial opportunities &amp;/or duplication of effort around carbon reduction and climate change. </t>
  </si>
  <si>
    <t>Policy 34: Sustainable Heating and Cooling) of the Local Development Plan (2019) notes that the Council will prepare Supplementary Guidance to assist in the consideration of planning applications and sustainable heating/cooling taking in to account a range of factors.</t>
  </si>
  <si>
    <t xml:space="preserve">Policy 31: Renewable and Low-Carbon Energy . Policy 32: Embedding Low and Zero Carbon Generating Technology in New Development Proposals </t>
  </si>
  <si>
    <t xml:space="preserve">The Interim Climate Emergency Report and Action Plan 2019      </t>
  </si>
  <si>
    <t>https://perth-and-kinross.cmis.uk.com/perth-and-kinross/Document.ashx?czJKcaeAi5tUFL1DTL2UE4zNRBcoShgo=gIjp5DVTPhoNknPPuxKq927aOtwkaUZB9JOfroAnJnGz%2bQuuqsudk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</si>
  <si>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2019 onwards</t>
  </si>
  <si>
    <t xml:space="preserve">Action SA12 - Develop a climate change adaptation strategy and risk assessment, taking into account the learning from our adaptation assessment work.   </t>
  </si>
  <si>
    <r>
      <t xml:space="preserve">• Develop a Climate Change Adaptation Strategy, with the engagement of Council services, Community Planning partners and our communities
• Develop a shared Community Planning Partnership Action Plan to tackle climate change mitigation and adaptation
• Establish a toolkit of factors to consider when making decisions on climate change mitigation and adaptation actions, to ensure just transitions are prioritised
• Organise with our partners a Climate Change Summit in May 2020 </t>
    </r>
    <r>
      <rPr>
        <sz val="11"/>
        <color rgb="FFFF0000"/>
        <rFont val="Calibri"/>
        <family val="2"/>
        <scheme val="minor"/>
      </rPr>
      <t>(Delayed to Nov 2020 due to Covid-19)</t>
    </r>
    <r>
      <rPr>
        <sz val="11"/>
        <color theme="1"/>
        <rFont val="Calibri"/>
        <family val="2"/>
        <scheme val="minor"/>
      </rPr>
      <t>to showcase local best practices and stimulate engagement with key stakeholders leading to the United Nations “COP 26” Summit in Glasgow
• Work with communities and businesses to identify shared measures to make a step change to a low carbon economy.</t>
    </r>
  </si>
  <si>
    <r>
      <t>Sustainable outcomes are included in our specifications. 
Examples of positive outcomes delivered in 2019/20 include;</t>
    </r>
    <r>
      <rPr>
        <sz val="11"/>
        <color rgb="FFFF0000"/>
        <rFont val="Calibri"/>
        <family val="2"/>
        <scheme val="minor"/>
      </rPr>
      <t xml:space="preserve"> </t>
    </r>
    <r>
      <rPr>
        <sz val="11"/>
        <color theme="1"/>
        <rFont val="Calibri"/>
        <family val="2"/>
        <scheme val="minor"/>
      </rPr>
      <t xml:space="preserve">
Provision of Care Homes for Adults with Learning Disabilities –  In line with the Scottish National Performance Framework and through outputs generated via the Scottish Government Sustainability Test, tenderers were asked to respond to a question which sought to establish how their organisation would commit to promoting sustainability, focusing on areas which are particularly relevant to this sector, including ; 
• Energy from renewable sources
• Waste Generated
•  Responsible Consumption and Production
Tenderers detailed a wide range of practices and policies which contribute to the Scottish Governments commitment to environmental justice and planetary preservation.
Tenderers gave examples of the of growing food, buying local produce, sustainable travel options, the use of energy efficient heating and lighting, reuse and recycle initiatives.
Electrical materials -  Within the technical section of the tender, the sustainability method statement assessed tenderers in relation to how their organisation promotes recycle, reuse and innovative measures to minimise the impact of their supply chain on the environment. Recommended suppliers are compliant with UK Waste Electrical and Electronic Equipment (WEEE) Regulations and the Ecodesign directives for sustainable heating.
</t>
    </r>
  </si>
  <si>
    <t xml:space="preserve">Includes fleet and business travel data for the first time. Scope 2 emission total has been updated from 2018/19 report to account for multiple sources as in previous years. Scope 1 total is lower than previous years due to lower gas figure as 2018 was a mild winter, introduced fixed temperatures and heating seasons, and extended the use of BMS and half hourly (HH) data to reduce waste. </t>
  </si>
  <si>
    <t>Scope 1 total increased in 2019/20 due to colder weather and biomass boilers being offline for works and repairs, so gas increased as used as back up for heating. This also explains why there was  reduced biomass consumption. Kerosene 2019/20 increased as during refurbishment works two schools were converted from Gas Oil to kerosene (cheaper and less polluting fuel).</t>
  </si>
  <si>
    <t xml:space="preserve">Household waste recycled </t>
  </si>
  <si>
    <t>60% of household waste recycled by 2020</t>
  </si>
  <si>
    <t>No baseline required as target is to meet 60% of total by 2020.</t>
  </si>
  <si>
    <t>In 2019/20, 52.7% of household waste was recycled.</t>
  </si>
  <si>
    <t>Unit is % achieved</t>
  </si>
  <si>
    <r>
      <t>Perth &amp; Kinross Council declared their support for the climate emergency through a motion in June 2019, outlining a plan of action to mitigate and adapt to the effects of Climate Change. The Interim Climate Emergency Report and Action Plan was
approved by Perth &amp; Kinross Council in December 2019 with a view to establishing a baseline from which the Council can engage with national and local elected representatives, partners, communities and citizens. The planned extensive public engagement on the draft plan was planned for early 2020,  however was delayed due to the Covid-19 pandemic.
Day to day governance concerning climate change is primarily through the Environment and Infrastructure Committee. The committee considers matters relating to: Building Standards, Land Use Planning, Harbours etc., Public Transport Roads and Traffic, Tourism, Countryside Management, Parks and Open Spaces, Trees and Woodlands, Environmental Health, Flood Prevention, Reservoirs, Environmental Assessment, Sustainable Development and Environmental Policy, Environmental Protection and Enhancement, and Waste Management. In addition, matters relating to corporate procurement and asset management are considered by the Strategic Policy and Resources Committee, and home energy efficiency by the Housing and Communities Committee.</t>
    </r>
    <r>
      <rPr>
        <sz val="11"/>
        <color rgb="FFFF0000"/>
        <rFont val="Calibri"/>
        <family val="2"/>
        <scheme val="minor"/>
      </rPr>
      <t xml:space="preserve"> </t>
    </r>
    <r>
      <rPr>
        <sz val="11"/>
        <rFont val="Calibri"/>
        <family val="2"/>
        <scheme val="minor"/>
      </rPr>
      <t>The overall Strategic approach to the climate emergancy is however considered by the Council.
The Climate Change Board (established in 2018), chaired by the Depute Director for Housing and Environment Service, leads on Climate Change within the Council and reports to the Environment and Infrastructure Committee. 
Across Perth and Kinross climate change is viewed as an area wide issue and is addressed under the remit of the Perth and Kinross Community Planning - Environment and Public Realm Outcome Delivery Group. Along with the Council, organisation members of the group include: PKAVS, SEPA, NHS Tayside, Police Scotland, Scottish Fire and Rescue Service, Forestry Commission and SNH.</t>
    </r>
  </si>
  <si>
    <t>• Finalise the Climate Change Action Plan following engagement with stakeholders 
• Develop a shared Community Planning Partnership Action Plan to tackle climate change mitigation and adaptation
• Compile an annual report of our progress and performance in tackling climate change 
• Develop an online training resource for all staff with modules on the Climate Change issues
• Establish a Climate Change Commission for Perth &amp; Kinross</t>
  </si>
  <si>
    <t>To further improve the quality of emissions data provided in this section, a data gap analysis will be undertaken in 2020/21 to identify where further monitoring is required for Council emissions, and actions will be developed accordingly.  In addition, Action C1 1 d) of the interim climate change report and action plan seeks to develop shared emissions data information with Community Planning partners to identify collective contribution to emissions in Perth and Kinross.</t>
  </si>
  <si>
    <t>Revenue budget</t>
  </si>
  <si>
    <t>Barbara Renton</t>
  </si>
  <si>
    <t>Executive Director (Housing and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</si>
</sst>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
      <sz val="11"/>
      <color rgb="FFFF0000"/>
      <name val="Calibri"/>
      <family val="2"/>
      <scheme val="minor"/>
    </font>
    <font>
      <sz val="11"/>
      <color theme="0" tint="-0.34998626667073579"/>
      <name val="Calibri"/>
      <family val="2"/>
      <scheme val="minor"/>
    </font>
    <font>
      <sz val="11"/>
      <color theme="1"/>
      <name val="Segoe UI"/>
      <family val="2"/>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5" tint="0.59996337778862885"/>
      </left>
      <right/>
      <top style="thin">
        <color theme="5" tint="0.59996337778862885"/>
      </top>
      <bottom style="medium">
        <color indexed="64"/>
      </bottom>
      <diagonal/>
    </border>
    <border>
      <left/>
      <right/>
      <top style="thin">
        <color theme="5" tint="0.59996337778862885"/>
      </top>
      <bottom style="medium">
        <color indexed="64"/>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8" fillId="0" borderId="0"/>
  </cellStyleXfs>
  <cellXfs count="63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7" xfId="0" applyFill="1" applyBorder="1"/>
    <xf numFmtId="0" fontId="2" fillId="7" borderId="32"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7" xfId="0" applyBorder="1"/>
    <xf numFmtId="0" fontId="1" fillId="4" borderId="86" xfId="0" applyFont="1" applyFill="1" applyBorder="1" applyAlignment="1">
      <alignment horizontal="center"/>
    </xf>
    <xf numFmtId="169" fontId="0" fillId="4" borderId="86" xfId="0" applyNumberFormat="1" applyFill="1" applyBorder="1"/>
    <xf numFmtId="0" fontId="0" fillId="12" borderId="61"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2"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7"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2" borderId="107" xfId="0" applyFont="1" applyFill="1" applyBorder="1" applyAlignment="1">
      <alignment vertical="center"/>
    </xf>
    <xf numFmtId="0" fontId="2" fillId="21" borderId="44" xfId="0" applyFont="1" applyFill="1" applyBorder="1" applyAlignment="1">
      <alignment horizontal="center" vertical="center"/>
    </xf>
    <xf numFmtId="0" fontId="2" fillId="21" borderId="108" xfId="0" applyFont="1" applyFill="1" applyBorder="1" applyAlignment="1">
      <alignment vertical="center"/>
    </xf>
    <xf numFmtId="0" fontId="3" fillId="20" borderId="109" xfId="0" applyFont="1" applyFill="1" applyBorder="1" applyAlignment="1">
      <alignment horizontal="center"/>
    </xf>
    <xf numFmtId="0" fontId="3" fillId="20" borderId="45" xfId="0" applyFont="1" applyFill="1" applyBorder="1" applyAlignment="1">
      <alignment horizontal="center"/>
    </xf>
    <xf numFmtId="0" fontId="3" fillId="20" borderId="110"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1" xfId="0" applyFont="1" applyFill="1" applyBorder="1" applyAlignment="1">
      <alignment horizontal="center" vertical="center"/>
    </xf>
    <xf numFmtId="0" fontId="3" fillId="20" borderId="111" xfId="0" applyFont="1" applyFill="1" applyBorder="1" applyAlignment="1">
      <alignment horizontal="center" vertical="top"/>
    </xf>
    <xf numFmtId="0" fontId="3" fillId="20"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xf>
    <xf numFmtId="175"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wrapText="1"/>
    </xf>
    <xf numFmtId="177" fontId="13" fillId="7" borderId="134"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4" xfId="0" applyNumberFormat="1" applyFont="1" applyFill="1" applyBorder="1" applyAlignment="1">
      <alignment horizontal="right" vertical="center"/>
    </xf>
    <xf numFmtId="179"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5" xfId="0" applyNumberFormat="1" applyFont="1" applyFill="1" applyBorder="1" applyAlignment="1">
      <alignment horizontal="right" wrapText="1"/>
    </xf>
    <xf numFmtId="178"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0" fillId="2" borderId="7" xfId="0" applyFill="1" applyBorder="1" applyAlignment="1">
      <alignment wrapText="1"/>
    </xf>
    <xf numFmtId="0" fontId="0" fillId="2" borderId="7" xfId="0" applyFill="1" applyBorder="1" applyAlignment="1">
      <alignment horizontal="left" vertical="center" wrapText="1"/>
    </xf>
    <xf numFmtId="0" fontId="0" fillId="2" borderId="7" xfId="0" applyFill="1" applyBorder="1" applyAlignment="1">
      <alignment horizontal="left" vertical="center"/>
    </xf>
    <xf numFmtId="0" fontId="0" fillId="2" borderId="9" xfId="0" applyFill="1" applyBorder="1" applyAlignment="1">
      <alignment horizontal="left" vertical="center"/>
    </xf>
    <xf numFmtId="0" fontId="0" fillId="2" borderId="81" xfId="0" applyFill="1" applyBorder="1" applyAlignment="1">
      <alignment wrapText="1"/>
    </xf>
    <xf numFmtId="0" fontId="0" fillId="12" borderId="21" xfId="0" applyFill="1" applyBorder="1" applyAlignment="1">
      <alignment wrapText="1"/>
    </xf>
    <xf numFmtId="0" fontId="9" fillId="0" borderId="0" xfId="3"/>
    <xf numFmtId="0" fontId="9" fillId="2" borderId="3" xfId="3" applyFill="1" applyBorder="1" applyAlignment="1">
      <alignment wrapText="1"/>
    </xf>
    <xf numFmtId="0" fontId="9" fillId="2" borderId="81" xfId="3" applyFill="1" applyBorder="1" applyAlignment="1">
      <alignment wrapText="1"/>
    </xf>
    <xf numFmtId="0" fontId="9" fillId="2" borderId="10" xfId="3" applyFill="1" applyBorder="1" applyAlignment="1">
      <alignment wrapText="1"/>
    </xf>
    <xf numFmtId="0" fontId="0" fillId="2" borderId="3" xfId="0" applyFill="1" applyBorder="1" applyAlignment="1">
      <alignment horizontal="left" vertical="top" wrapText="1"/>
    </xf>
    <xf numFmtId="0" fontId="0" fillId="11" borderId="8" xfId="0" applyFill="1" applyBorder="1" applyAlignment="1">
      <alignment horizontal="center" vertical="center" wrapText="1"/>
    </xf>
    <xf numFmtId="0" fontId="0" fillId="11" borderId="8" xfId="0" applyFill="1" applyBorder="1" applyAlignment="1">
      <alignment horizontal="left" vertical="top" wrapText="1"/>
    </xf>
    <xf numFmtId="0" fontId="0" fillId="26" borderId="3" xfId="0" applyFill="1" applyBorder="1" applyAlignment="1">
      <alignment horizontal="center" vertical="center"/>
    </xf>
    <xf numFmtId="170" fontId="0" fillId="0" borderId="3" xfId="1" applyNumberFormat="1" applyFont="1" applyBorder="1"/>
    <xf numFmtId="0" fontId="0" fillId="12" borderId="8" xfId="0" applyFill="1" applyBorder="1" applyAlignment="1">
      <alignment horizontal="left" vertical="top" wrapText="1"/>
    </xf>
    <xf numFmtId="0" fontId="0" fillId="2" borderId="7" xfId="0" applyFill="1" applyBorder="1" applyAlignment="1">
      <alignment vertical="center"/>
    </xf>
    <xf numFmtId="0" fontId="0" fillId="0" borderId="23" xfId="0" applyFill="1" applyBorder="1"/>
    <xf numFmtId="170" fontId="0" fillId="0" borderId="1" xfId="1" applyNumberFormat="1" applyFont="1" applyFill="1" applyBorder="1"/>
    <xf numFmtId="172" fontId="0" fillId="0" borderId="3" xfId="0" applyNumberFormat="1" applyFill="1" applyBorder="1"/>
    <xf numFmtId="173" fontId="0" fillId="0" borderId="3" xfId="0" applyNumberFormat="1" applyFill="1" applyBorder="1"/>
    <xf numFmtId="166" fontId="0" fillId="0" borderId="3" xfId="1" applyNumberFormat="1" applyFont="1" applyFill="1" applyBorder="1"/>
    <xf numFmtId="170" fontId="0" fillId="0" borderId="3" xfId="1" applyNumberFormat="1" applyFont="1" applyFill="1" applyBorder="1"/>
    <xf numFmtId="0" fontId="0" fillId="0" borderId="23" xfId="0" applyFill="1" applyBorder="1" applyAlignment="1">
      <alignment vertical="center"/>
    </xf>
    <xf numFmtId="170" fontId="0" fillId="0" borderId="3" xfId="1" applyNumberFormat="1" applyFont="1" applyFill="1" applyBorder="1" applyAlignment="1">
      <alignment vertical="center"/>
    </xf>
    <xf numFmtId="172" fontId="0" fillId="0" borderId="3" xfId="0" applyNumberFormat="1" applyFill="1" applyBorder="1" applyAlignment="1">
      <alignment vertical="center"/>
    </xf>
    <xf numFmtId="173" fontId="0" fillId="0" borderId="3" xfId="0" applyNumberFormat="1" applyFill="1" applyBorder="1" applyAlignment="1">
      <alignment vertical="center"/>
    </xf>
    <xf numFmtId="166" fontId="0" fillId="0" borderId="3" xfId="1" applyNumberFormat="1" applyFont="1" applyFill="1" applyBorder="1" applyAlignment="1">
      <alignment vertical="center"/>
    </xf>
    <xf numFmtId="0" fontId="0" fillId="12" borderId="8" xfId="0" applyFill="1" applyBorder="1" applyAlignment="1">
      <alignment vertical="center" wrapText="1"/>
    </xf>
    <xf numFmtId="0" fontId="0" fillId="12" borderId="8" xfId="0" applyFill="1" applyBorder="1" applyAlignment="1">
      <alignment vertical="top" wrapText="1"/>
    </xf>
    <xf numFmtId="0" fontId="0" fillId="2" borderId="97" xfId="0" applyFont="1" applyFill="1" applyBorder="1" applyAlignment="1">
      <alignment vertical="center" wrapText="1"/>
    </xf>
    <xf numFmtId="8" fontId="0" fillId="0" borderId="3" xfId="0" applyNumberFormat="1" applyBorder="1"/>
    <xf numFmtId="0" fontId="0" fillId="2" borderId="8" xfId="0" applyFill="1" applyBorder="1" applyAlignment="1">
      <alignment wrapText="1"/>
    </xf>
    <xf numFmtId="0" fontId="0" fillId="0" borderId="3" xfId="0" applyFill="1" applyBorder="1" applyAlignment="1">
      <alignment horizontal="left" vertical="top" wrapText="1"/>
    </xf>
    <xf numFmtId="0" fontId="0" fillId="2" borderId="10" xfId="0" applyFill="1" applyBorder="1" applyAlignment="1">
      <alignment horizontal="left" vertical="top" wrapText="1"/>
    </xf>
    <xf numFmtId="0" fontId="9" fillId="11" borderId="8" xfId="3" applyFill="1" applyBorder="1" applyAlignment="1">
      <alignment horizontal="left" vertical="center" wrapText="1"/>
    </xf>
    <xf numFmtId="0" fontId="9" fillId="11" borderId="8" xfId="3" applyFill="1" applyBorder="1" applyAlignment="1">
      <alignment horizontal="left" vertical="top" wrapText="1"/>
    </xf>
    <xf numFmtId="0" fontId="0" fillId="0" borderId="7" xfId="0" applyFill="1" applyBorder="1"/>
    <xf numFmtId="0" fontId="20" fillId="12" borderId="8" xfId="0" applyFont="1" applyFill="1" applyBorder="1" applyAlignment="1">
      <alignment wrapText="1"/>
    </xf>
    <xf numFmtId="0" fontId="0" fillId="2" borderId="7" xfId="0" applyFill="1" applyBorder="1" applyAlignment="1">
      <alignment horizontal="left" vertical="top"/>
    </xf>
    <xf numFmtId="0" fontId="0" fillId="2" borderId="3" xfId="0" applyFill="1" applyBorder="1" applyAlignment="1">
      <alignment horizontal="left" vertical="top"/>
    </xf>
    <xf numFmtId="170" fontId="0" fillId="2" borderId="3" xfId="1" applyNumberFormat="1" applyFont="1" applyFill="1" applyBorder="1" applyAlignment="1">
      <alignment horizontal="left" vertical="top"/>
    </xf>
    <xf numFmtId="172" fontId="0" fillId="12" borderId="3" xfId="0" applyNumberFormat="1" applyFill="1" applyBorder="1"/>
    <xf numFmtId="171" fontId="0" fillId="12" borderId="10" xfId="1" applyNumberFormat="1" applyFont="1" applyFill="1" applyBorder="1" applyProtection="1">
      <protection locked="0"/>
    </xf>
    <xf numFmtId="0" fontId="21" fillId="0" borderId="7" xfId="0" applyFont="1" applyBorder="1" applyAlignment="1">
      <alignment vertical="top" wrapText="1"/>
    </xf>
    <xf numFmtId="0" fontId="0" fillId="2" borderId="3" xfId="0" applyFill="1" applyBorder="1" applyAlignment="1">
      <alignment vertical="top"/>
    </xf>
    <xf numFmtId="49" fontId="0" fillId="2" borderId="3" xfId="1" applyNumberFormat="1" applyFont="1" applyFill="1" applyBorder="1" applyAlignment="1">
      <alignment vertical="top" wrapText="1"/>
    </xf>
    <xf numFmtId="0" fontId="0" fillId="0" borderId="18" xfId="0" applyFill="1" applyBorder="1" applyAlignment="1">
      <alignment vertical="top" wrapText="1"/>
    </xf>
    <xf numFmtId="0" fontId="0" fillId="12" borderId="8" xfId="0" applyFill="1" applyBorder="1" applyAlignment="1">
      <alignment vertical="top"/>
    </xf>
    <xf numFmtId="0" fontId="1" fillId="3" borderId="48" xfId="0" applyFont="1" applyFill="1" applyBorder="1" applyAlignment="1">
      <alignment vertical="center"/>
    </xf>
    <xf numFmtId="0" fontId="1" fillId="3" borderId="49" xfId="0" applyFont="1" applyFill="1" applyBorder="1" applyAlignment="1">
      <alignment vertical="center" wrapText="1"/>
    </xf>
    <xf numFmtId="170" fontId="4" fillId="2" borderId="10" xfId="1" applyNumberFormat="1" applyFont="1" applyFill="1" applyBorder="1"/>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4" borderId="0" xfId="0" applyFont="1" applyFill="1" applyBorder="1" applyAlignment="1">
      <alignment horizontal="left" vertical="top" wrapText="1"/>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4" fillId="2" borderId="12"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3" fillId="20" borderId="16" xfId="0" applyFont="1" applyFill="1" applyBorder="1" applyAlignment="1">
      <alignment horizontal="left"/>
    </xf>
    <xf numFmtId="0" fontId="3" fillId="20" borderId="92" xfId="0" applyFont="1" applyFill="1" applyBorder="1" applyAlignment="1">
      <alignment horizontal="left"/>
    </xf>
    <xf numFmtId="0" fontId="0" fillId="2" borderId="12" xfId="0" applyFill="1" applyBorder="1" applyAlignment="1">
      <alignment horizontal="left" vertical="top" wrapText="1"/>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4" fillId="5" borderId="77" xfId="0" applyFont="1" applyFill="1" applyBorder="1" applyAlignment="1">
      <alignment horizontal="left" vertical="top" wrapText="1"/>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4" xfId="0" applyFont="1" applyFill="1" applyBorder="1" applyAlignment="1">
      <alignment horizontal="left" vertical="top" wrapText="1"/>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14" borderId="139" xfId="0" applyFont="1" applyFill="1" applyBorder="1" applyAlignment="1">
      <alignment horizontal="left" vertical="top" wrapText="1"/>
    </xf>
    <xf numFmtId="0" fontId="4" fillId="14" borderId="140" xfId="0" applyFont="1" applyFill="1" applyBorder="1" applyAlignment="1">
      <alignment horizontal="left" vertical="top" wrapText="1"/>
    </xf>
    <xf numFmtId="0" fontId="9" fillId="2" borderId="12" xfId="3"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0" fillId="0" borderId="13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0"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2"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1"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70" fontId="4" fillId="0" borderId="3" xfId="1" applyNumberFormat="1" applyFont="1" applyFill="1" applyBorder="1"/>
    <xf numFmtId="170" fontId="4" fillId="2" borderId="3" xfId="1" applyNumberFormat="1" applyFont="1" applyFill="1" applyBorder="1"/>
    <xf numFmtId="49" fontId="0" fillId="2" borderId="97" xfId="0" applyNumberFormat="1" applyFill="1" applyBorder="1" applyAlignment="1">
      <alignment vertical="center"/>
    </xf>
    <xf numFmtId="0" fontId="4" fillId="12" borderId="8" xfId="0" applyFont="1" applyFill="1" applyBorder="1" applyAlignment="1">
      <alignment vertical="top" wrapText="1"/>
    </xf>
    <xf numFmtId="170" fontId="4" fillId="0" borderId="3" xfId="1" applyNumberFormat="1" applyFont="1" applyFill="1" applyBorder="1" applyAlignment="1">
      <alignment horizontal="left"/>
    </xf>
    <xf numFmtId="170" fontId="4" fillId="2" borderId="3" xfId="1" applyNumberFormat="1" applyFont="1" applyFill="1" applyBorder="1" applyAlignment="1">
      <alignment horizontal="left"/>
    </xf>
    <xf numFmtId="14" fontId="0" fillId="2" borderId="11" xfId="0" applyNumberFormat="1" applyFill="1" applyBorder="1"/>
  </cellXfs>
  <cellStyles count="5">
    <cellStyle name="Comma" xfId="1" builtinId="3"/>
    <cellStyle name="Currency" xfId="2" builtinId="4"/>
    <cellStyle name="Hyperlink" xfId="3" builtinId="8"/>
    <cellStyle name="Normal" xfId="0" builtinId="0"/>
    <cellStyle name="Normal 2" xfId="4" xr:uid="{0FCB6058-6124-4E14-839B-5E9AAE9F75DB}"/>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kc.gov.uk/media/45242/Adopted-Local-Development-Plan-2019-/pdf/LDP_2_2019_Adopted_Interactive.pdf?m=637122639435770000" TargetMode="External"/><Relationship Id="rId13" Type="http://schemas.openxmlformats.org/officeDocument/2006/relationships/hyperlink" Target="https://www.pkc.gov.uk/frmplans" TargetMode="External"/><Relationship Id="rId18" Type="http://schemas.openxmlformats.org/officeDocument/2006/relationships/hyperlink" Target="https://www.pkc.gov.uk/media/45772/Adopted-SG-2020/pdf/FWS_Adopted_Mar2020.pdf?m=637195204010400000" TargetMode="External"/><Relationship Id="rId3" Type="http://schemas.openxmlformats.org/officeDocument/2006/relationships/hyperlink" Target="https://perth-and-kinross.cmis.uk.com/Perth-and-Kinross/Document.ashx?czJKcaeAi5tUFL1DTL2UE4zNRBcoShgo=%2BEhmbnFKPF3VW3ha%2FaH3C1cED2ONMtMLyEudUwp5lysls2KsQPFVR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 TargetMode="External"/><Relationship Id="rId21" Type="http://schemas.openxmlformats.org/officeDocument/2006/relationships/printerSettings" Target="../printerSettings/printerSettings1.bin"/><Relationship Id="rId7" Type="http://schemas.openxmlformats.org/officeDocument/2006/relationships/hyperlink" Target="https://www.pkc.gov.uk/media/45242/Adopted-Local-Development-Plan-2019-/pdf/LDP_2_2019_Adopted_Interactive.pdf?m=637122639435770000" TargetMode="External"/><Relationship Id="rId12" Type="http://schemas.openxmlformats.org/officeDocument/2006/relationships/hyperlink" Target="https://www.tayplan-sdpa.gov.uk/strategic_development_plan" TargetMode="External"/><Relationship Id="rId17" Type="http://schemas.openxmlformats.org/officeDocument/2006/relationships/hyperlink" Target="https://www.pkc.gov.uk/media/45773/Adopted-SG-2020/pdf/GI_Supplementary_Guidance_-_Adopted.pdf?m=637195204335030000" TargetMode="External"/><Relationship Id="rId2" Type="http://schemas.openxmlformats.org/officeDocument/2006/relationships/hyperlink" Target="http://www.pkc.gov.uk/media/40553/Community-Plan-Local-Outcomes-Improvement-Plan-2017-2027/pdf/LOIP_online.pdf?m=636567189070430000" TargetMode="External"/><Relationship Id="rId16" Type="http://schemas.openxmlformats.org/officeDocument/2006/relationships/hyperlink" Target="https://www.pkc.gov.uk/frmplans" TargetMode="External"/><Relationship Id="rId20" Type="http://schemas.openxmlformats.org/officeDocument/2006/relationships/hyperlink" Target="https://www.pkc.gov.uk/media/45242/Adopted-Local-Development-Plan-2019-/pdf/LDP_2_2019_Adopted_Interactive.pdf?m=637122639435770000" TargetMode="External"/><Relationship Id="rId1" Type="http://schemas.openxmlformats.org/officeDocument/2006/relationships/hyperlink" Target="http://www.pkc.gov.uk/media/13932/Corporate-Plan-2018-2022/pdf/Corporate_Plan_-Final.pdf?m=636567060137100000" TargetMode="External"/><Relationship Id="rId6" Type="http://schemas.openxmlformats.org/officeDocument/2006/relationships/hyperlink" Target="https://www.tactran.gov.uk/documents/RTSRefresh-FinalReport.pdf" TargetMode="External"/><Relationship Id="rId11" Type="http://schemas.openxmlformats.org/officeDocument/2006/relationships/hyperlink" Target="https://www.pkc.gov.uk/media/45242/Adopted-Local-Development-Plan-2019-/pdf/LDP_2_2019_Adopted_Interactive.pdf?m=637122639435770000" TargetMode="External"/><Relationship Id="rId5" Type="http://schemas.openxmlformats.org/officeDocument/2006/relationships/hyperlink" Target="https://www.tactran.gov.uk/documents/RTSRefresh-FinalReport.pdf" TargetMode="External"/><Relationship Id="rId15" Type="http://schemas.openxmlformats.org/officeDocument/2006/relationships/hyperlink" Target="https://www.pkc.gov.uk/article/15478/Tenders-and-contracts" TargetMode="External"/><Relationship Id="rId10" Type="http://schemas.openxmlformats.org/officeDocument/2006/relationships/hyperlink" Target="https://www.pkc.gov.uk/media/1278/Perth-and-Kinross-Waste-Management-Plan/pdf/Perth_and_Kinross_Waste_Management_Plan.pdf?m=636098951384270000" TargetMode="External"/><Relationship Id="rId19" Type="http://schemas.openxmlformats.org/officeDocument/2006/relationships/hyperlink" Target="https://www.pkc.gov.uk/frmplans" TargetMode="External"/><Relationship Id="rId4" Type="http://schemas.openxmlformats.org/officeDocument/2006/relationships/hyperlink" Target="http://www.pkc.gov.uk/media/38351/Local-Housing-Strategy-2016-2021/pdf/2016023_Local_Housing_Strategy_CLIENT" TargetMode="External"/><Relationship Id="rId9" Type="http://schemas.openxmlformats.org/officeDocument/2006/relationships/hyperlink" Target="https://www.pkc.gov.uk/media/45242/Adopted-Local-Development-Plan-2019-/pdf/LDP_2_2019_Adopted_Interactive.pdf?m=637122639435770000" TargetMode="External"/><Relationship Id="rId14" Type="http://schemas.openxmlformats.org/officeDocument/2006/relationships/hyperlink" Target="https://www.tayplan-sdpa.gov.uk/strategic_development_pla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5"/>
  <sheetViews>
    <sheetView tabSelected="1" zoomScale="80" zoomScaleNormal="80" workbookViewId="0">
      <selection activeCell="E454" sqref="E454"/>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82" t="s">
        <v>813</v>
      </c>
      <c r="B1" s="483"/>
      <c r="C1" s="483"/>
      <c r="D1" s="483"/>
      <c r="E1" s="483"/>
      <c r="F1" s="483"/>
      <c r="G1" s="483"/>
      <c r="H1" s="483"/>
      <c r="I1" s="483"/>
      <c r="J1" s="418"/>
      <c r="K1" s="418"/>
      <c r="L1" s="418"/>
      <c r="M1" s="419"/>
      <c r="N1" s="144"/>
      <c r="O1" s="144"/>
    </row>
    <row r="2" spans="1:15" ht="30" customHeight="1" x14ac:dyDescent="0.25">
      <c r="A2" s="420" t="s">
        <v>596</v>
      </c>
      <c r="B2" s="114" t="s">
        <v>582</v>
      </c>
      <c r="C2" s="114"/>
      <c r="D2" s="114"/>
      <c r="E2" s="114"/>
      <c r="F2" s="114"/>
      <c r="G2" s="114"/>
      <c r="H2" s="114"/>
      <c r="I2" s="114"/>
      <c r="J2" s="114"/>
      <c r="K2" s="114"/>
      <c r="L2" s="114"/>
      <c r="M2" s="421"/>
      <c r="N2" s="144"/>
      <c r="O2" s="144"/>
    </row>
    <row r="3" spans="1:15" ht="31.7" customHeight="1" x14ac:dyDescent="0.25">
      <c r="A3" s="262" t="s">
        <v>237</v>
      </c>
      <c r="B3" s="99" t="s">
        <v>583</v>
      </c>
      <c r="C3" s="91"/>
      <c r="D3" s="85"/>
      <c r="E3" s="85"/>
      <c r="F3" s="85"/>
      <c r="G3" s="85"/>
      <c r="H3" s="85"/>
      <c r="I3" s="85"/>
      <c r="J3" s="85"/>
      <c r="K3" s="85"/>
      <c r="L3" s="85"/>
      <c r="M3" s="264"/>
      <c r="N3" s="144"/>
    </row>
    <row r="4" spans="1:15" ht="20.25" customHeight="1" thickBot="1" x14ac:dyDescent="0.3">
      <c r="A4" s="263"/>
      <c r="B4" s="101" t="s">
        <v>584</v>
      </c>
      <c r="C4" s="232"/>
      <c r="D4" s="85"/>
      <c r="E4" s="85"/>
      <c r="F4" s="85"/>
      <c r="G4" s="85"/>
      <c r="H4" s="85"/>
      <c r="I4" s="85"/>
      <c r="J4" s="85"/>
      <c r="K4" s="85"/>
      <c r="L4" s="85"/>
      <c r="M4" s="264"/>
      <c r="N4" s="144"/>
    </row>
    <row r="5" spans="1:15" ht="24" customHeight="1" thickBot="1" x14ac:dyDescent="0.3">
      <c r="A5" s="265"/>
      <c r="B5" s="364" t="s">
        <v>814</v>
      </c>
      <c r="C5" s="231"/>
      <c r="D5" s="85"/>
      <c r="E5" s="85"/>
      <c r="F5" s="85"/>
      <c r="G5" s="85"/>
      <c r="H5" s="85"/>
      <c r="I5" s="85"/>
      <c r="J5" s="85"/>
      <c r="K5" s="85"/>
      <c r="L5" s="85"/>
      <c r="M5" s="264"/>
      <c r="N5" s="144"/>
    </row>
    <row r="6" spans="1:15" ht="27.95" customHeight="1" x14ac:dyDescent="0.25">
      <c r="A6" s="266" t="s">
        <v>236</v>
      </c>
      <c r="B6" s="102" t="s">
        <v>585</v>
      </c>
      <c r="C6" s="87"/>
      <c r="D6" s="85"/>
      <c r="E6" s="85"/>
      <c r="F6" s="85"/>
      <c r="G6" s="85"/>
      <c r="H6" s="85"/>
      <c r="I6" s="85"/>
      <c r="J6" s="85"/>
      <c r="K6" s="85"/>
      <c r="L6" s="85"/>
      <c r="M6" s="264"/>
      <c r="N6" s="144"/>
    </row>
    <row r="7" spans="1:15" ht="18" customHeight="1" thickBot="1" x14ac:dyDescent="0.3">
      <c r="A7" s="266"/>
      <c r="B7" s="101" t="s">
        <v>235</v>
      </c>
      <c r="C7" s="87"/>
      <c r="D7" s="85"/>
      <c r="E7" s="85"/>
      <c r="F7" s="85"/>
      <c r="G7" s="85"/>
      <c r="H7" s="85"/>
      <c r="I7" s="85"/>
      <c r="J7" s="85"/>
      <c r="K7" s="85"/>
      <c r="L7" s="85"/>
      <c r="M7" s="264"/>
      <c r="N7" s="144"/>
    </row>
    <row r="8" spans="1:15" ht="24" customHeight="1" thickBot="1" x14ac:dyDescent="0.3">
      <c r="A8" s="265"/>
      <c r="B8" s="230" t="s">
        <v>725</v>
      </c>
      <c r="C8" s="224"/>
      <c r="D8" s="85"/>
      <c r="E8" s="85"/>
      <c r="F8" s="85"/>
      <c r="G8" s="85"/>
      <c r="H8" s="85"/>
      <c r="I8" s="85"/>
      <c r="J8" s="85"/>
      <c r="K8" s="85"/>
      <c r="L8" s="85"/>
      <c r="M8" s="264"/>
      <c r="N8" s="144"/>
    </row>
    <row r="9" spans="1:15" ht="28.5" customHeight="1" thickBot="1" x14ac:dyDescent="0.3">
      <c r="A9" s="266" t="s">
        <v>234</v>
      </c>
      <c r="B9" s="99" t="s">
        <v>586</v>
      </c>
      <c r="C9" s="87"/>
      <c r="D9" s="85"/>
      <c r="E9" s="85"/>
      <c r="F9" s="85"/>
      <c r="G9" s="85"/>
      <c r="H9" s="85"/>
      <c r="I9" s="85"/>
      <c r="J9" s="85"/>
      <c r="K9" s="85"/>
      <c r="L9" s="85"/>
      <c r="M9" s="264"/>
      <c r="N9" s="144"/>
    </row>
    <row r="10" spans="1:15" ht="24" customHeight="1" thickBot="1" x14ac:dyDescent="0.3">
      <c r="A10" s="265"/>
      <c r="B10" s="230">
        <v>4796</v>
      </c>
      <c r="C10" s="224"/>
      <c r="D10" s="85"/>
      <c r="E10" s="85"/>
      <c r="F10" s="85"/>
      <c r="G10" s="85"/>
      <c r="H10" s="85"/>
      <c r="I10" s="85"/>
      <c r="J10" s="85"/>
      <c r="K10" s="85"/>
      <c r="L10" s="85"/>
      <c r="M10" s="264"/>
      <c r="N10" s="144"/>
    </row>
    <row r="11" spans="1:15" ht="28.5" customHeight="1" x14ac:dyDescent="0.25">
      <c r="A11" s="266" t="s">
        <v>233</v>
      </c>
      <c r="B11" s="99" t="s">
        <v>587</v>
      </c>
      <c r="C11" s="87"/>
      <c r="D11" s="85"/>
      <c r="E11" s="85"/>
      <c r="F11" s="85"/>
      <c r="G11" s="85"/>
      <c r="H11" s="85"/>
      <c r="I11" s="85"/>
      <c r="J11" s="85"/>
      <c r="K11" s="85"/>
      <c r="L11" s="85"/>
      <c r="M11" s="264"/>
      <c r="N11" s="144"/>
    </row>
    <row r="12" spans="1:15" ht="35.25" customHeight="1" thickBot="1" x14ac:dyDescent="0.3">
      <c r="A12" s="267"/>
      <c r="B12" s="488" t="s">
        <v>588</v>
      </c>
      <c r="C12" s="489"/>
      <c r="D12" s="489"/>
      <c r="E12" s="489"/>
      <c r="F12" s="85"/>
      <c r="G12" s="85"/>
      <c r="H12" s="85"/>
      <c r="I12" s="85"/>
      <c r="J12" s="85"/>
      <c r="K12" s="85"/>
      <c r="L12" s="85"/>
      <c r="M12" s="264"/>
      <c r="N12" s="144"/>
    </row>
    <row r="13" spans="1:15" ht="18.95" customHeight="1" x14ac:dyDescent="0.25">
      <c r="A13" s="267"/>
      <c r="B13" s="229" t="s">
        <v>232</v>
      </c>
      <c r="C13" s="228" t="s">
        <v>9</v>
      </c>
      <c r="D13" s="228" t="s">
        <v>231</v>
      </c>
      <c r="E13" s="227" t="s">
        <v>8</v>
      </c>
      <c r="F13" s="85"/>
      <c r="G13" s="85"/>
      <c r="H13" s="85"/>
      <c r="I13" s="85"/>
      <c r="J13" s="85"/>
      <c r="K13" s="85"/>
      <c r="L13" s="85"/>
      <c r="M13" s="264"/>
      <c r="N13" s="144"/>
    </row>
    <row r="14" spans="1:15" ht="14.25" customHeight="1" x14ac:dyDescent="0.25">
      <c r="A14" s="267"/>
      <c r="B14" s="162" t="s">
        <v>374</v>
      </c>
      <c r="C14" s="178" t="str">
        <f>VLOOKUP($B14,ListsReq!$BB$3:$BC$14,2,FALSE)</f>
        <v xml:space="preserve">population </v>
      </c>
      <c r="D14" s="226">
        <v>151950</v>
      </c>
      <c r="E14" s="203" t="s">
        <v>815</v>
      </c>
      <c r="F14" s="85"/>
      <c r="G14" s="85"/>
      <c r="H14" s="85"/>
      <c r="I14" s="85"/>
      <c r="J14" s="85"/>
      <c r="K14" s="85"/>
      <c r="L14" s="85"/>
      <c r="M14" s="264"/>
      <c r="N14" s="144"/>
    </row>
    <row r="15" spans="1:15" ht="14.25" customHeight="1" x14ac:dyDescent="0.25">
      <c r="A15" s="267"/>
      <c r="B15" s="162"/>
      <c r="C15" s="178" t="e">
        <f>VLOOKUP($B15,ListsReq!$BB$3:$BC$14,2,FALSE)</f>
        <v>#N/A</v>
      </c>
      <c r="D15" s="226"/>
      <c r="E15" s="160"/>
      <c r="F15" s="85"/>
      <c r="G15" s="85"/>
      <c r="H15" s="85"/>
      <c r="I15" s="85"/>
      <c r="J15" s="85"/>
      <c r="K15" s="85"/>
      <c r="L15" s="85"/>
      <c r="M15" s="264"/>
      <c r="N15" s="144"/>
    </row>
    <row r="16" spans="1:15" ht="14.25" customHeight="1" x14ac:dyDescent="0.25">
      <c r="A16" s="267"/>
      <c r="B16" s="162"/>
      <c r="C16" s="178" t="e">
        <f>VLOOKUP($B16,ListsReq!$BB$3:$BC$14,2,FALSE)</f>
        <v>#N/A</v>
      </c>
      <c r="D16" s="226"/>
      <c r="E16" s="160"/>
      <c r="F16" s="85"/>
      <c r="G16" s="85"/>
      <c r="H16" s="85"/>
      <c r="I16" s="85"/>
      <c r="J16" s="85"/>
      <c r="K16" s="85"/>
      <c r="L16" s="85"/>
      <c r="M16" s="264"/>
      <c r="N16" s="144"/>
    </row>
    <row r="17" spans="1:14" ht="14.25" hidden="1" customHeight="1" x14ac:dyDescent="0.25">
      <c r="A17" s="267"/>
      <c r="B17" s="162"/>
      <c r="C17" s="178" t="e">
        <f>VLOOKUP($B17,ListsReq!$BB$3:$BC$14,2,FALSE)</f>
        <v>#N/A</v>
      </c>
      <c r="D17" s="226"/>
      <c r="E17" s="160"/>
      <c r="F17" s="85"/>
      <c r="G17" s="85"/>
      <c r="H17" s="85"/>
      <c r="I17" s="85"/>
      <c r="J17" s="85"/>
      <c r="K17" s="85"/>
      <c r="L17" s="85"/>
      <c r="M17" s="264"/>
      <c r="N17" s="144"/>
    </row>
    <row r="18" spans="1:14" ht="14.25" hidden="1" customHeight="1" x14ac:dyDescent="0.25">
      <c r="A18" s="267"/>
      <c r="B18" s="162"/>
      <c r="C18" s="178" t="e">
        <f>VLOOKUP($B18,ListsReq!$BB$3:$BC$14,2,FALSE)</f>
        <v>#N/A</v>
      </c>
      <c r="D18" s="226"/>
      <c r="E18" s="160"/>
      <c r="F18" s="85"/>
      <c r="G18" s="85"/>
      <c r="H18" s="85"/>
      <c r="I18" s="85"/>
      <c r="J18" s="85"/>
      <c r="K18" s="85"/>
      <c r="L18" s="85"/>
      <c r="M18" s="264"/>
      <c r="N18" s="144"/>
    </row>
    <row r="19" spans="1:14" ht="14.25" hidden="1" customHeight="1" x14ac:dyDescent="0.25">
      <c r="A19" s="267"/>
      <c r="B19" s="162"/>
      <c r="C19" s="178" t="e">
        <f>VLOOKUP($B19,ListsReq!$BB$3:$BC$14,2,FALSE)</f>
        <v>#N/A</v>
      </c>
      <c r="D19" s="226"/>
      <c r="E19" s="160"/>
      <c r="F19" s="85"/>
      <c r="G19" s="85"/>
      <c r="H19" s="85"/>
      <c r="I19" s="85"/>
      <c r="J19" s="85"/>
      <c r="K19" s="85"/>
      <c r="L19" s="85"/>
      <c r="M19" s="264"/>
      <c r="N19" s="144"/>
    </row>
    <row r="20" spans="1:14" ht="14.25" hidden="1" customHeight="1" x14ac:dyDescent="0.25">
      <c r="A20" s="267"/>
      <c r="B20" s="162"/>
      <c r="C20" s="178" t="e">
        <f>VLOOKUP($B20,ListsReq!$BB$3:$BC$14,2,FALSE)</f>
        <v>#N/A</v>
      </c>
      <c r="D20" s="226"/>
      <c r="E20" s="160"/>
      <c r="F20" s="85"/>
      <c r="G20" s="85"/>
      <c r="H20" s="85"/>
      <c r="I20" s="85"/>
      <c r="J20" s="85"/>
      <c r="K20" s="85"/>
      <c r="L20" s="85"/>
      <c r="M20" s="264"/>
      <c r="N20" s="144"/>
    </row>
    <row r="21" spans="1:14" ht="14.25" hidden="1" customHeight="1" x14ac:dyDescent="0.25">
      <c r="A21" s="267"/>
      <c r="B21" s="162"/>
      <c r="C21" s="178" t="e">
        <f>VLOOKUP($B21,ListsReq!$BB$3:$BC$14,2,FALSE)</f>
        <v>#N/A</v>
      </c>
      <c r="D21" s="226"/>
      <c r="E21" s="160"/>
      <c r="F21" s="85"/>
      <c r="G21" s="85"/>
      <c r="H21" s="85"/>
      <c r="I21" s="85"/>
      <c r="J21" s="85"/>
      <c r="K21" s="85"/>
      <c r="L21" s="85"/>
      <c r="M21" s="264"/>
      <c r="N21" s="144"/>
    </row>
    <row r="22" spans="1:14" ht="14.25" hidden="1" customHeight="1" x14ac:dyDescent="0.25">
      <c r="A22" s="267"/>
      <c r="B22" s="162"/>
      <c r="C22" s="178" t="e">
        <f>VLOOKUP($B22,ListsReq!$BB$3:$BC$14,2,FALSE)</f>
        <v>#N/A</v>
      </c>
      <c r="D22" s="226"/>
      <c r="E22" s="160"/>
      <c r="F22" s="85"/>
      <c r="G22" s="85"/>
      <c r="H22" s="85"/>
      <c r="I22" s="85"/>
      <c r="J22" s="85"/>
      <c r="K22" s="85"/>
      <c r="L22" s="85"/>
      <c r="M22" s="264"/>
      <c r="N22" s="144"/>
    </row>
    <row r="23" spans="1:14" ht="14.25" customHeight="1" thickBot="1" x14ac:dyDescent="0.3">
      <c r="A23" s="267"/>
      <c r="B23" s="151" t="s">
        <v>230</v>
      </c>
      <c r="C23" s="174"/>
      <c r="D23" s="174"/>
      <c r="E23" s="149"/>
      <c r="F23" s="85"/>
      <c r="G23" s="85"/>
      <c r="H23" s="85"/>
      <c r="I23" s="85"/>
      <c r="J23" s="85"/>
      <c r="K23" s="85"/>
      <c r="L23" s="85"/>
      <c r="M23" s="264"/>
      <c r="N23" s="144"/>
    </row>
    <row r="24" spans="1:14" ht="27" customHeight="1" x14ac:dyDescent="0.25">
      <c r="A24" s="266" t="s">
        <v>229</v>
      </c>
      <c r="B24" s="92" t="s">
        <v>589</v>
      </c>
      <c r="C24" s="91"/>
      <c r="D24" s="85"/>
      <c r="E24" s="85"/>
      <c r="F24" s="85"/>
      <c r="G24" s="85"/>
      <c r="H24" s="85"/>
      <c r="I24" s="85"/>
      <c r="J24" s="85"/>
      <c r="K24" s="85"/>
      <c r="L24" s="85"/>
      <c r="M24" s="264"/>
      <c r="N24" s="144"/>
    </row>
    <row r="25" spans="1:14" ht="16.5" customHeight="1" x14ac:dyDescent="0.25">
      <c r="A25" s="266"/>
      <c r="B25" s="336" t="s">
        <v>228</v>
      </c>
      <c r="C25" s="85"/>
      <c r="D25" s="85"/>
      <c r="E25" s="85"/>
      <c r="F25" s="85"/>
      <c r="G25" s="85"/>
      <c r="H25" s="85"/>
      <c r="I25" s="85"/>
      <c r="J25" s="85"/>
      <c r="K25" s="85"/>
      <c r="L25" s="85"/>
      <c r="M25" s="264"/>
      <c r="N25" s="144"/>
    </row>
    <row r="26" spans="1:14" ht="19.5" customHeight="1" thickBot="1" x14ac:dyDescent="0.3">
      <c r="A26" s="265"/>
      <c r="B26" s="337" t="s">
        <v>590</v>
      </c>
      <c r="C26" s="337" t="s">
        <v>591</v>
      </c>
      <c r="D26" s="335"/>
      <c r="E26" s="335"/>
      <c r="F26" s="85"/>
      <c r="G26" s="85"/>
      <c r="H26" s="85"/>
      <c r="I26" s="85"/>
      <c r="J26" s="85"/>
      <c r="K26" s="85"/>
      <c r="L26" s="85"/>
      <c r="M26" s="264"/>
      <c r="N26" s="144"/>
    </row>
    <row r="27" spans="1:14" ht="24" customHeight="1" thickBot="1" x14ac:dyDescent="0.3">
      <c r="A27" s="265"/>
      <c r="B27" s="225">
        <v>357538000</v>
      </c>
      <c r="C27" s="631" t="s">
        <v>953</v>
      </c>
      <c r="D27" s="85"/>
      <c r="E27" s="85"/>
      <c r="F27" s="85"/>
      <c r="G27" s="85"/>
      <c r="H27" s="85"/>
      <c r="I27" s="85"/>
      <c r="J27" s="85"/>
      <c r="K27" s="85"/>
      <c r="L27" s="85"/>
      <c r="M27" s="264"/>
      <c r="N27" s="144"/>
    </row>
    <row r="28" spans="1:14" ht="30" customHeight="1" x14ac:dyDescent="0.25">
      <c r="A28" s="266" t="s">
        <v>227</v>
      </c>
      <c r="B28" s="92" t="s">
        <v>226</v>
      </c>
      <c r="C28" s="91"/>
      <c r="D28" s="85"/>
      <c r="E28" s="85"/>
      <c r="F28" s="85"/>
      <c r="G28" s="85"/>
      <c r="H28" s="85"/>
      <c r="I28" s="85"/>
      <c r="J28" s="85"/>
      <c r="K28" s="85"/>
      <c r="L28" s="85"/>
      <c r="M28" s="264"/>
      <c r="N28" s="144"/>
    </row>
    <row r="29" spans="1:14" ht="15.75" customHeight="1" x14ac:dyDescent="0.25">
      <c r="A29" s="266"/>
      <c r="B29" s="336" t="s">
        <v>593</v>
      </c>
      <c r="C29" s="85"/>
      <c r="D29" s="85"/>
      <c r="E29" s="85"/>
      <c r="F29" s="85"/>
      <c r="G29" s="85"/>
      <c r="H29" s="85"/>
      <c r="I29" s="85"/>
      <c r="J29" s="85"/>
      <c r="K29" s="85"/>
      <c r="L29" s="85"/>
      <c r="M29" s="264"/>
      <c r="N29" s="144"/>
    </row>
    <row r="30" spans="1:14" ht="19.5" customHeight="1" thickBot="1" x14ac:dyDescent="0.3">
      <c r="A30" s="265"/>
      <c r="B30" s="337" t="s">
        <v>226</v>
      </c>
      <c r="C30" s="337" t="s">
        <v>592</v>
      </c>
      <c r="D30" s="335"/>
      <c r="E30" s="335"/>
      <c r="F30" s="85"/>
      <c r="G30" s="85"/>
      <c r="H30" s="85"/>
      <c r="I30" s="85"/>
      <c r="J30" s="85"/>
      <c r="K30" s="85"/>
      <c r="L30" s="85"/>
      <c r="M30" s="264"/>
      <c r="N30" s="144"/>
    </row>
    <row r="31" spans="1:14" ht="24" customHeight="1" thickBot="1" x14ac:dyDescent="0.3">
      <c r="A31" s="265"/>
      <c r="B31" s="225" t="s">
        <v>432</v>
      </c>
      <c r="C31" s="225"/>
      <c r="D31" s="85"/>
      <c r="E31" s="85"/>
      <c r="F31" s="85"/>
      <c r="G31" s="85"/>
      <c r="H31" s="85"/>
      <c r="I31" s="85"/>
      <c r="J31" s="85"/>
      <c r="K31" s="85"/>
      <c r="L31" s="85"/>
      <c r="M31" s="264"/>
      <c r="N31" s="144"/>
    </row>
    <row r="32" spans="1:14" ht="30.75" customHeight="1" x14ac:dyDescent="0.25">
      <c r="A32" s="265" t="s">
        <v>225</v>
      </c>
      <c r="B32" s="223" t="s">
        <v>594</v>
      </c>
      <c r="C32" s="85"/>
      <c r="D32" s="85"/>
      <c r="E32" s="85"/>
      <c r="F32" s="85"/>
      <c r="G32" s="85"/>
      <c r="H32" s="85"/>
      <c r="I32" s="85"/>
      <c r="J32" s="85"/>
      <c r="K32" s="85"/>
      <c r="L32" s="85"/>
      <c r="M32" s="264"/>
      <c r="N32" s="144"/>
    </row>
    <row r="33" spans="1:14" ht="18.95" customHeight="1" thickBot="1" x14ac:dyDescent="0.3">
      <c r="A33" s="265"/>
      <c r="B33" s="486" t="s">
        <v>677</v>
      </c>
      <c r="C33" s="487"/>
      <c r="D33" s="487"/>
      <c r="E33" s="487"/>
      <c r="F33" s="85"/>
      <c r="G33" s="85"/>
      <c r="H33" s="85"/>
      <c r="I33" s="85"/>
      <c r="J33" s="85"/>
      <c r="K33" s="85"/>
      <c r="L33" s="85"/>
      <c r="M33" s="264"/>
      <c r="N33" s="144"/>
    </row>
    <row r="34" spans="1:14" ht="45" customHeight="1" thickBot="1" x14ac:dyDescent="0.3">
      <c r="A34" s="265"/>
      <c r="B34" s="490" t="s">
        <v>816</v>
      </c>
      <c r="C34" s="491"/>
      <c r="D34" s="491"/>
      <c r="E34" s="492"/>
      <c r="F34" s="85"/>
      <c r="G34" s="85"/>
      <c r="H34" s="85"/>
      <c r="I34" s="85"/>
      <c r="J34" s="85"/>
      <c r="K34" s="85"/>
      <c r="L34" s="85"/>
      <c r="M34" s="264"/>
      <c r="N34" s="144"/>
    </row>
    <row r="35" spans="1:14" ht="19.5" customHeight="1" x14ac:dyDescent="0.25">
      <c r="A35" s="266"/>
      <c r="B35" s="486"/>
      <c r="C35" s="487"/>
      <c r="D35" s="487"/>
      <c r="E35" s="487"/>
      <c r="F35" s="85"/>
      <c r="G35" s="85"/>
      <c r="H35" s="85"/>
      <c r="I35" s="85"/>
      <c r="J35" s="85"/>
      <c r="K35" s="85"/>
      <c r="L35" s="85"/>
      <c r="M35" s="264"/>
      <c r="N35" s="144"/>
    </row>
    <row r="36" spans="1:14" ht="33" customHeight="1" x14ac:dyDescent="0.25">
      <c r="A36" s="268" t="s">
        <v>595</v>
      </c>
      <c r="B36" s="222" t="s">
        <v>224</v>
      </c>
      <c r="C36" s="222"/>
      <c r="D36" s="222"/>
      <c r="E36" s="222"/>
      <c r="F36" s="222"/>
      <c r="G36" s="222"/>
      <c r="H36" s="222"/>
      <c r="I36" s="222"/>
      <c r="J36" s="222"/>
      <c r="K36" s="222"/>
      <c r="L36" s="222"/>
      <c r="M36" s="269"/>
      <c r="N36" s="144"/>
    </row>
    <row r="37" spans="1:14" ht="21.75" customHeight="1" x14ac:dyDescent="0.25">
      <c r="A37" s="270"/>
      <c r="B37" s="211" t="s">
        <v>223</v>
      </c>
      <c r="C37" s="211"/>
      <c r="D37" s="211"/>
      <c r="E37" s="211"/>
      <c r="F37" s="211"/>
      <c r="G37" s="211"/>
      <c r="H37" s="211"/>
      <c r="I37" s="211"/>
      <c r="J37" s="211"/>
      <c r="K37" s="211"/>
      <c r="L37" s="211"/>
      <c r="M37" s="271"/>
      <c r="N37" s="144"/>
    </row>
    <row r="38" spans="1:14" ht="21" customHeight="1" x14ac:dyDescent="0.25">
      <c r="A38" s="272" t="s">
        <v>6</v>
      </c>
      <c r="B38" s="493" t="s">
        <v>599</v>
      </c>
      <c r="C38" s="494"/>
      <c r="D38" s="494"/>
      <c r="E38" s="494"/>
      <c r="F38" s="207"/>
      <c r="G38" s="207"/>
      <c r="H38" s="207"/>
      <c r="I38" s="207"/>
      <c r="J38" s="207"/>
      <c r="K38" s="207"/>
      <c r="L38" s="207"/>
      <c r="M38" s="273"/>
      <c r="N38" s="144"/>
    </row>
    <row r="39" spans="1:14" ht="57.75" customHeight="1" thickBot="1" x14ac:dyDescent="0.3">
      <c r="A39" s="338"/>
      <c r="B39" s="501" t="s">
        <v>597</v>
      </c>
      <c r="C39" s="502"/>
      <c r="D39" s="502"/>
      <c r="E39" s="503"/>
      <c r="F39" s="207"/>
      <c r="G39" s="207"/>
      <c r="H39" s="207"/>
      <c r="I39" s="207"/>
      <c r="J39" s="207"/>
      <c r="K39" s="207"/>
      <c r="L39" s="207"/>
      <c r="M39" s="273"/>
      <c r="N39" s="144"/>
    </row>
    <row r="40" spans="1:14" ht="105" customHeight="1" thickBot="1" x14ac:dyDescent="0.3">
      <c r="A40" s="274"/>
      <c r="B40" s="495" t="s">
        <v>950</v>
      </c>
      <c r="C40" s="496"/>
      <c r="D40" s="496"/>
      <c r="E40" s="497"/>
      <c r="F40" s="207"/>
      <c r="G40" s="207"/>
      <c r="H40" s="207"/>
      <c r="I40" s="207"/>
      <c r="J40" s="207"/>
      <c r="K40" s="207"/>
      <c r="L40" s="207"/>
      <c r="M40" s="273"/>
      <c r="N40" s="144"/>
    </row>
    <row r="41" spans="1:14" ht="30.75" customHeight="1" thickBot="1" x14ac:dyDescent="0.3">
      <c r="A41" s="275"/>
      <c r="B41" s="498"/>
      <c r="C41" s="499"/>
      <c r="D41" s="499"/>
      <c r="E41" s="500"/>
      <c r="F41" s="207"/>
      <c r="G41" s="207"/>
      <c r="H41" s="207"/>
      <c r="I41" s="207"/>
      <c r="J41" s="207"/>
      <c r="K41" s="207"/>
      <c r="L41" s="207"/>
      <c r="M41" s="273"/>
      <c r="N41" s="144"/>
    </row>
    <row r="42" spans="1:14" ht="20.25" customHeight="1" x14ac:dyDescent="0.25">
      <c r="A42" s="272" t="s">
        <v>10</v>
      </c>
      <c r="B42" s="484" t="s">
        <v>600</v>
      </c>
      <c r="C42" s="485"/>
      <c r="D42" s="485"/>
      <c r="E42" s="485"/>
      <c r="F42" s="207"/>
      <c r="G42" s="207"/>
      <c r="H42" s="207"/>
      <c r="I42" s="207"/>
      <c r="J42" s="207"/>
      <c r="K42" s="207"/>
      <c r="L42" s="207"/>
      <c r="M42" s="273"/>
      <c r="N42" s="144"/>
    </row>
    <row r="43" spans="1:14" ht="93" customHeight="1" thickBot="1" x14ac:dyDescent="0.3">
      <c r="A43" s="338"/>
      <c r="B43" s="528" t="s">
        <v>598</v>
      </c>
      <c r="C43" s="529"/>
      <c r="D43" s="529"/>
      <c r="E43" s="529"/>
      <c r="F43" s="207"/>
      <c r="G43" s="207"/>
      <c r="H43" s="207"/>
      <c r="I43" s="207"/>
      <c r="J43" s="207"/>
      <c r="K43" s="207"/>
      <c r="L43" s="207"/>
      <c r="M43" s="273"/>
      <c r="N43" s="144"/>
    </row>
    <row r="44" spans="1:14" ht="105" customHeight="1" thickBot="1" x14ac:dyDescent="0.3">
      <c r="A44" s="274"/>
      <c r="B44" s="495" t="s">
        <v>906</v>
      </c>
      <c r="C44" s="496"/>
      <c r="D44" s="496"/>
      <c r="E44" s="497"/>
      <c r="F44" s="207"/>
      <c r="G44" s="207"/>
      <c r="H44" s="207"/>
      <c r="I44" s="207"/>
      <c r="J44" s="207"/>
      <c r="K44" s="207"/>
      <c r="L44" s="207"/>
      <c r="M44" s="273"/>
      <c r="N44" s="144"/>
    </row>
    <row r="45" spans="1:14" ht="33" customHeight="1" thickBot="1" x14ac:dyDescent="0.3">
      <c r="A45" s="275"/>
      <c r="B45" s="550"/>
      <c r="C45" s="551"/>
      <c r="D45" s="551"/>
      <c r="E45" s="552"/>
      <c r="F45" s="207"/>
      <c r="G45" s="207"/>
      <c r="H45" s="207"/>
      <c r="I45" s="207"/>
      <c r="J45" s="207"/>
      <c r="K45" s="207"/>
      <c r="L45" s="207"/>
      <c r="M45" s="273"/>
      <c r="N45" s="144"/>
    </row>
    <row r="46" spans="1:14" ht="11.25" customHeight="1" x14ac:dyDescent="0.25">
      <c r="A46" s="276"/>
      <c r="B46" s="207"/>
      <c r="C46" s="207"/>
      <c r="D46" s="207"/>
      <c r="E46" s="207"/>
      <c r="F46" s="207"/>
      <c r="G46" s="207"/>
      <c r="H46" s="207"/>
      <c r="I46" s="207"/>
      <c r="J46" s="207"/>
      <c r="K46" s="207"/>
      <c r="L46" s="207"/>
      <c r="M46" s="273"/>
      <c r="N46" s="144"/>
    </row>
    <row r="47" spans="1:14" ht="24" customHeight="1" x14ac:dyDescent="0.25">
      <c r="A47" s="277"/>
      <c r="B47" s="211" t="s">
        <v>222</v>
      </c>
      <c r="C47" s="211"/>
      <c r="D47" s="211"/>
      <c r="E47" s="211"/>
      <c r="F47" s="211"/>
      <c r="G47" s="211"/>
      <c r="H47" s="211"/>
      <c r="I47" s="211"/>
      <c r="J47" s="211"/>
      <c r="K47" s="211"/>
      <c r="L47" s="211"/>
      <c r="M47" s="278"/>
      <c r="N47" s="144"/>
    </row>
    <row r="48" spans="1:14" ht="21" customHeight="1" x14ac:dyDescent="0.25">
      <c r="A48" s="279" t="s">
        <v>221</v>
      </c>
      <c r="B48" s="480" t="s">
        <v>601</v>
      </c>
      <c r="C48" s="481"/>
      <c r="D48" s="481"/>
      <c r="E48" s="481"/>
      <c r="F48" s="207"/>
      <c r="G48" s="207"/>
      <c r="H48" s="207"/>
      <c r="I48" s="207"/>
      <c r="J48" s="207"/>
      <c r="K48" s="207"/>
      <c r="L48" s="207"/>
      <c r="M48" s="273"/>
      <c r="N48" s="144"/>
    </row>
    <row r="49" spans="1:15" ht="22.7" customHeight="1" thickBot="1" x14ac:dyDescent="0.3">
      <c r="A49" s="280"/>
      <c r="B49" s="221" t="s">
        <v>220</v>
      </c>
      <c r="C49" s="220"/>
      <c r="D49" s="220"/>
      <c r="E49" s="220"/>
      <c r="F49" s="207"/>
      <c r="G49" s="207"/>
      <c r="H49" s="207"/>
      <c r="I49" s="207"/>
      <c r="J49" s="207"/>
      <c r="K49" s="207"/>
      <c r="L49" s="207"/>
      <c r="M49" s="273"/>
      <c r="N49" s="144"/>
    </row>
    <row r="50" spans="1:15" ht="18.95" customHeight="1" x14ac:dyDescent="0.25">
      <c r="A50" s="276"/>
      <c r="B50" s="219" t="s">
        <v>219</v>
      </c>
      <c r="C50" s="547" t="s">
        <v>214</v>
      </c>
      <c r="D50" s="547"/>
      <c r="E50" s="548"/>
      <c r="F50" s="547" t="s">
        <v>602</v>
      </c>
      <c r="G50" s="547"/>
      <c r="H50" s="548"/>
      <c r="I50" s="207"/>
      <c r="J50" s="207"/>
      <c r="K50" s="207"/>
      <c r="L50" s="207"/>
      <c r="M50" s="273"/>
      <c r="N50" s="144"/>
    </row>
    <row r="51" spans="1:15" ht="14.25" customHeight="1" x14ac:dyDescent="0.25">
      <c r="A51" s="276"/>
      <c r="B51" s="426" t="s">
        <v>817</v>
      </c>
      <c r="C51" s="477" t="s">
        <v>818</v>
      </c>
      <c r="D51" s="477"/>
      <c r="E51" s="478"/>
      <c r="F51" s="549" t="s">
        <v>819</v>
      </c>
      <c r="G51" s="477"/>
      <c r="H51" s="478"/>
      <c r="I51" s="207"/>
      <c r="J51" s="207"/>
      <c r="K51" s="207"/>
      <c r="L51" s="207"/>
      <c r="M51" s="273"/>
      <c r="N51" s="144"/>
    </row>
    <row r="52" spans="1:15" ht="14.25" customHeight="1" x14ac:dyDescent="0.25">
      <c r="A52" s="276"/>
      <c r="B52" s="427" t="s">
        <v>820</v>
      </c>
      <c r="C52" s="477" t="s">
        <v>821</v>
      </c>
      <c r="D52" s="477"/>
      <c r="E52" s="478"/>
      <c r="F52" s="549" t="s">
        <v>822</v>
      </c>
      <c r="G52" s="477"/>
      <c r="H52" s="478"/>
      <c r="I52" s="207"/>
      <c r="J52" s="207"/>
      <c r="K52" s="207"/>
      <c r="L52" s="207"/>
      <c r="M52" s="273"/>
      <c r="N52" s="144"/>
    </row>
    <row r="53" spans="1:15" ht="14.25" customHeight="1" x14ac:dyDescent="0.25">
      <c r="A53" s="276"/>
      <c r="B53" s="427"/>
      <c r="C53" s="477"/>
      <c r="D53" s="477"/>
      <c r="E53" s="478"/>
      <c r="F53" s="477"/>
      <c r="G53" s="477"/>
      <c r="H53" s="478"/>
      <c r="I53" s="207"/>
      <c r="J53" s="207"/>
      <c r="K53" s="207"/>
      <c r="L53" s="207"/>
      <c r="M53" s="273"/>
      <c r="N53" s="144"/>
    </row>
    <row r="54" spans="1:15" ht="14.25" customHeight="1" x14ac:dyDescent="0.25">
      <c r="A54" s="276"/>
      <c r="B54" s="427"/>
      <c r="C54" s="477"/>
      <c r="D54" s="477"/>
      <c r="E54" s="478"/>
      <c r="F54" s="477"/>
      <c r="G54" s="477"/>
      <c r="H54" s="478"/>
      <c r="I54" s="207"/>
      <c r="J54" s="207"/>
      <c r="K54" s="207"/>
      <c r="L54" s="207"/>
      <c r="M54" s="273"/>
      <c r="N54" s="144"/>
    </row>
    <row r="55" spans="1:15" ht="14.25" customHeight="1" x14ac:dyDescent="0.25">
      <c r="A55" s="276"/>
      <c r="B55" s="427"/>
      <c r="C55" s="477"/>
      <c r="D55" s="477"/>
      <c r="E55" s="478"/>
      <c r="F55" s="477"/>
      <c r="G55" s="477"/>
      <c r="H55" s="478"/>
      <c r="I55" s="207"/>
      <c r="J55" s="207"/>
      <c r="K55" s="207"/>
      <c r="L55" s="207"/>
      <c r="M55" s="273"/>
      <c r="N55" s="144"/>
    </row>
    <row r="56" spans="1:15" ht="14.25" customHeight="1" thickBot="1" x14ac:dyDescent="0.3">
      <c r="A56" s="276"/>
      <c r="B56" s="428"/>
      <c r="C56" s="545"/>
      <c r="D56" s="545"/>
      <c r="E56" s="546"/>
      <c r="F56" s="545"/>
      <c r="G56" s="545"/>
      <c r="H56" s="546"/>
      <c r="I56" s="207"/>
      <c r="J56" s="207"/>
      <c r="K56" s="207"/>
      <c r="L56" s="207"/>
      <c r="M56" s="273"/>
      <c r="N56" s="144"/>
    </row>
    <row r="57" spans="1:15" ht="24.75" customHeight="1" x14ac:dyDescent="0.25">
      <c r="A57" s="276" t="s">
        <v>218</v>
      </c>
      <c r="B57" s="505" t="s">
        <v>631</v>
      </c>
      <c r="C57" s="504"/>
      <c r="D57" s="504"/>
      <c r="E57" s="504"/>
      <c r="F57" s="207"/>
      <c r="G57" s="207"/>
      <c r="H57" s="207"/>
      <c r="I57" s="207"/>
      <c r="J57" s="207"/>
      <c r="K57" s="207"/>
      <c r="L57" s="207"/>
      <c r="M57" s="273"/>
      <c r="N57" s="144"/>
    </row>
    <row r="58" spans="1:15" ht="15.75" customHeight="1" thickBot="1" x14ac:dyDescent="0.3">
      <c r="A58" s="276"/>
      <c r="B58" s="528" t="s">
        <v>633</v>
      </c>
      <c r="C58" s="529"/>
      <c r="D58" s="529"/>
      <c r="E58" s="529"/>
      <c r="F58" s="207"/>
      <c r="G58" s="207"/>
      <c r="H58" s="207"/>
      <c r="I58" s="207"/>
      <c r="J58" s="207"/>
      <c r="K58" s="207"/>
      <c r="L58" s="207"/>
      <c r="M58" s="273"/>
      <c r="N58" s="144"/>
    </row>
    <row r="59" spans="1:15" ht="31.7" customHeight="1" thickBot="1" x14ac:dyDescent="0.3">
      <c r="A59" s="276"/>
      <c r="B59" s="506" t="s">
        <v>907</v>
      </c>
      <c r="C59" s="496"/>
      <c r="D59" s="496"/>
      <c r="E59" s="497"/>
      <c r="F59" s="207"/>
      <c r="G59" s="207"/>
      <c r="H59" s="207"/>
      <c r="I59" s="207"/>
      <c r="J59" s="207"/>
      <c r="K59" s="207"/>
      <c r="L59" s="207"/>
      <c r="M59" s="273"/>
      <c r="N59" s="144"/>
    </row>
    <row r="60" spans="1:15" ht="24" customHeight="1" x14ac:dyDescent="0.25">
      <c r="A60" s="276" t="s">
        <v>217</v>
      </c>
      <c r="B60" s="504" t="s">
        <v>632</v>
      </c>
      <c r="C60" s="504"/>
      <c r="D60" s="504"/>
      <c r="E60" s="504"/>
      <c r="F60" s="207"/>
      <c r="G60" s="207"/>
      <c r="H60" s="207"/>
      <c r="I60" s="207"/>
      <c r="J60" s="207"/>
      <c r="K60" s="207"/>
      <c r="L60" s="207"/>
      <c r="M60" s="273"/>
      <c r="N60" s="144"/>
    </row>
    <row r="61" spans="1:15" ht="22.7" customHeight="1" thickBot="1" x14ac:dyDescent="0.3">
      <c r="A61" s="276"/>
      <c r="B61" s="218" t="s">
        <v>216</v>
      </c>
      <c r="C61" s="207"/>
      <c r="D61" s="207"/>
      <c r="E61" s="207"/>
      <c r="F61" s="207"/>
      <c r="G61" s="207"/>
      <c r="H61" s="207"/>
      <c r="I61" s="207"/>
      <c r="J61" s="207"/>
      <c r="K61" s="207"/>
      <c r="L61" s="207"/>
      <c r="M61" s="273"/>
      <c r="N61" s="144"/>
    </row>
    <row r="62" spans="1:15" ht="18.95" customHeight="1" x14ac:dyDescent="0.25">
      <c r="A62" s="276"/>
      <c r="B62" s="217" t="s">
        <v>215</v>
      </c>
      <c r="C62" s="216" t="s">
        <v>214</v>
      </c>
      <c r="D62" s="216" t="s">
        <v>634</v>
      </c>
      <c r="E62" s="216" t="s">
        <v>213</v>
      </c>
      <c r="F62" s="215" t="s">
        <v>8</v>
      </c>
      <c r="G62" s="207"/>
      <c r="H62" s="207"/>
      <c r="I62" s="207"/>
      <c r="J62" s="207"/>
      <c r="K62" s="207"/>
      <c r="L62" s="207"/>
      <c r="M62" s="207"/>
      <c r="N62" s="422"/>
      <c r="O62" s="144"/>
    </row>
    <row r="63" spans="1:15" ht="14.25" customHeight="1" x14ac:dyDescent="0.25">
      <c r="A63" s="276"/>
      <c r="B63" s="162" t="s">
        <v>119</v>
      </c>
      <c r="C63" s="176" t="s">
        <v>824</v>
      </c>
      <c r="D63" s="432" t="s">
        <v>823</v>
      </c>
      <c r="E63" s="178" t="s">
        <v>825</v>
      </c>
      <c r="F63" s="463"/>
      <c r="G63" s="207"/>
      <c r="H63" s="207"/>
      <c r="I63" s="207"/>
      <c r="J63" s="207"/>
      <c r="K63" s="207"/>
      <c r="L63" s="207"/>
      <c r="M63" s="207"/>
      <c r="N63" s="423"/>
      <c r="O63" s="144"/>
    </row>
    <row r="64" spans="1:15" ht="14.25" customHeight="1" x14ac:dyDescent="0.25">
      <c r="A64" s="276"/>
      <c r="B64" s="162"/>
      <c r="C64" s="176" t="s">
        <v>937</v>
      </c>
      <c r="D64" s="432" t="s">
        <v>938</v>
      </c>
      <c r="E64" s="178" t="s">
        <v>939</v>
      </c>
      <c r="F64" s="440" t="s">
        <v>940</v>
      </c>
      <c r="G64" s="207"/>
      <c r="H64" s="207"/>
      <c r="I64" s="207"/>
      <c r="J64" s="207"/>
      <c r="K64" s="207"/>
      <c r="L64" s="207"/>
      <c r="M64" s="207"/>
      <c r="N64" s="423"/>
      <c r="O64" s="144"/>
    </row>
    <row r="65" spans="1:15" ht="14.25" customHeight="1" x14ac:dyDescent="0.25">
      <c r="A65" s="276"/>
      <c r="B65" s="162" t="s">
        <v>212</v>
      </c>
      <c r="C65" s="176" t="s">
        <v>826</v>
      </c>
      <c r="D65" s="432" t="s">
        <v>827</v>
      </c>
      <c r="E65" s="176" t="s">
        <v>828</v>
      </c>
      <c r="F65" s="203" t="s">
        <v>829</v>
      </c>
      <c r="G65" s="207"/>
      <c r="H65" s="207"/>
      <c r="I65" s="207"/>
      <c r="J65" s="207"/>
      <c r="K65" s="207"/>
      <c r="L65" s="207"/>
      <c r="M65" s="207"/>
      <c r="N65" s="423"/>
      <c r="O65" s="144"/>
    </row>
    <row r="66" spans="1:15" ht="14.25" customHeight="1" x14ac:dyDescent="0.25">
      <c r="A66" s="276"/>
      <c r="B66" s="162" t="s">
        <v>211</v>
      </c>
      <c r="C66" s="176" t="s">
        <v>826</v>
      </c>
      <c r="D66" s="432" t="s">
        <v>827</v>
      </c>
      <c r="E66" s="176" t="s">
        <v>828</v>
      </c>
      <c r="F66" s="203" t="s">
        <v>830</v>
      </c>
      <c r="G66" s="207"/>
      <c r="H66" s="207"/>
      <c r="I66" s="207"/>
      <c r="J66" s="207"/>
      <c r="K66" s="207"/>
      <c r="L66" s="207"/>
      <c r="M66" s="207"/>
      <c r="N66" s="423"/>
      <c r="O66" s="144"/>
    </row>
    <row r="67" spans="1:15" ht="14.25" customHeight="1" x14ac:dyDescent="0.25">
      <c r="A67" s="276"/>
      <c r="B67" s="162" t="s">
        <v>210</v>
      </c>
      <c r="C67" s="176" t="s">
        <v>831</v>
      </c>
      <c r="D67" s="432" t="s">
        <v>832</v>
      </c>
      <c r="E67" s="176" t="s">
        <v>833</v>
      </c>
      <c r="F67" s="203" t="s">
        <v>834</v>
      </c>
      <c r="G67" s="207"/>
      <c r="H67" s="207"/>
      <c r="I67" s="207"/>
      <c r="J67" s="207"/>
      <c r="K67" s="207"/>
      <c r="L67" s="207"/>
      <c r="M67" s="207"/>
      <c r="N67" s="423"/>
      <c r="O67" s="144"/>
    </row>
    <row r="68" spans="1:15" ht="15" customHeight="1" x14ac:dyDescent="0.25">
      <c r="A68" s="276"/>
      <c r="B68" s="162" t="s">
        <v>209</v>
      </c>
      <c r="C68" s="176" t="s">
        <v>835</v>
      </c>
      <c r="D68" s="431" t="s">
        <v>837</v>
      </c>
      <c r="E68" s="176" t="s">
        <v>836</v>
      </c>
      <c r="F68" s="203"/>
      <c r="G68" s="207"/>
      <c r="H68" s="207"/>
      <c r="I68" s="207"/>
      <c r="J68" s="207"/>
      <c r="K68" s="207"/>
      <c r="L68" s="207"/>
      <c r="M68" s="207"/>
      <c r="N68" s="423"/>
      <c r="O68" s="144"/>
    </row>
    <row r="69" spans="1:15" ht="62.25" customHeight="1" x14ac:dyDescent="0.25">
      <c r="A69" s="276"/>
      <c r="B69" s="162" t="s">
        <v>208</v>
      </c>
      <c r="C69" s="176" t="s">
        <v>824</v>
      </c>
      <c r="D69" s="432" t="s">
        <v>823</v>
      </c>
      <c r="E69" s="178" t="s">
        <v>825</v>
      </c>
      <c r="F69" s="203" t="s">
        <v>936</v>
      </c>
      <c r="G69" s="207"/>
      <c r="H69" s="207"/>
      <c r="I69" s="207"/>
      <c r="J69" s="207"/>
      <c r="K69" s="207"/>
      <c r="L69" s="207"/>
      <c r="M69" s="207"/>
      <c r="N69" s="423"/>
      <c r="O69" s="144"/>
    </row>
    <row r="70" spans="1:15" ht="14.25" customHeight="1" x14ac:dyDescent="0.25">
      <c r="A70" s="276"/>
      <c r="B70" s="162" t="s">
        <v>207</v>
      </c>
      <c r="C70" s="176" t="s">
        <v>824</v>
      </c>
      <c r="D70" s="432" t="s">
        <v>823</v>
      </c>
      <c r="E70" s="178" t="s">
        <v>825</v>
      </c>
      <c r="F70" s="440" t="s">
        <v>935</v>
      </c>
      <c r="G70" s="207"/>
      <c r="H70" s="207"/>
      <c r="I70" s="207"/>
      <c r="J70" s="207"/>
      <c r="K70" s="207"/>
      <c r="L70" s="207"/>
      <c r="M70" s="207"/>
      <c r="N70" s="423"/>
      <c r="O70" s="144"/>
    </row>
    <row r="71" spans="1:15" ht="14.25" customHeight="1" x14ac:dyDescent="0.25">
      <c r="A71" s="276"/>
      <c r="B71" s="162" t="s">
        <v>206</v>
      </c>
      <c r="C71" s="176" t="s">
        <v>838</v>
      </c>
      <c r="D71" s="432" t="s">
        <v>839</v>
      </c>
      <c r="E71" s="176" t="s">
        <v>840</v>
      </c>
      <c r="F71" s="203" t="s">
        <v>841</v>
      </c>
      <c r="G71" s="207"/>
      <c r="H71" s="207"/>
      <c r="I71" s="207"/>
      <c r="J71" s="207"/>
      <c r="K71" s="207"/>
      <c r="L71" s="207"/>
      <c r="M71" s="207"/>
      <c r="N71" s="423"/>
      <c r="O71" s="144"/>
    </row>
    <row r="72" spans="1:15" ht="14.25" customHeight="1" x14ac:dyDescent="0.25">
      <c r="A72" s="276"/>
      <c r="C72" s="429" t="s">
        <v>843</v>
      </c>
      <c r="D72" s="433" t="s">
        <v>844</v>
      </c>
      <c r="E72" s="429" t="s">
        <v>845</v>
      </c>
      <c r="F72" s="203" t="s">
        <v>852</v>
      </c>
      <c r="G72" s="207"/>
      <c r="H72" s="207"/>
      <c r="I72" s="207"/>
      <c r="J72" s="207"/>
      <c r="K72" s="207"/>
      <c r="L72" s="207"/>
      <c r="M72" s="207"/>
      <c r="N72" s="423"/>
      <c r="O72" s="144"/>
    </row>
    <row r="73" spans="1:15" ht="14.25" customHeight="1" x14ac:dyDescent="0.25">
      <c r="A73" s="276"/>
      <c r="B73" s="159" t="s">
        <v>139</v>
      </c>
      <c r="C73" s="176" t="s">
        <v>824</v>
      </c>
      <c r="D73" s="432" t="s">
        <v>823</v>
      </c>
      <c r="E73" s="178" t="s">
        <v>825</v>
      </c>
      <c r="F73" s="430" t="s">
        <v>842</v>
      </c>
      <c r="G73" s="207"/>
      <c r="H73" s="207"/>
      <c r="I73" s="207"/>
      <c r="J73" s="207"/>
      <c r="K73" s="207"/>
      <c r="L73" s="207"/>
      <c r="M73" s="207"/>
      <c r="N73" s="423"/>
      <c r="O73" s="144"/>
    </row>
    <row r="74" spans="1:15" ht="14.25" customHeight="1" x14ac:dyDescent="0.25">
      <c r="A74" s="276"/>
      <c r="B74" s="159" t="s">
        <v>27</v>
      </c>
      <c r="C74" s="429" t="s">
        <v>843</v>
      </c>
      <c r="D74" s="433" t="s">
        <v>844</v>
      </c>
      <c r="E74" s="429" t="s">
        <v>845</v>
      </c>
      <c r="F74" s="430" t="s">
        <v>846</v>
      </c>
      <c r="G74" s="207"/>
      <c r="H74" s="207"/>
      <c r="I74" s="207"/>
      <c r="J74" s="207"/>
      <c r="K74" s="207"/>
      <c r="L74" s="207"/>
      <c r="M74" s="207"/>
      <c r="N74" s="423"/>
      <c r="O74" s="144"/>
    </row>
    <row r="75" spans="1:15" ht="14.25" customHeight="1" thickBot="1" x14ac:dyDescent="0.3">
      <c r="A75" s="276"/>
      <c r="B75" s="151" t="s">
        <v>851</v>
      </c>
      <c r="C75" s="172" t="s">
        <v>850</v>
      </c>
      <c r="D75" s="434" t="s">
        <v>849</v>
      </c>
      <c r="E75" s="172" t="s">
        <v>848</v>
      </c>
      <c r="F75" s="202" t="s">
        <v>847</v>
      </c>
      <c r="G75" s="207"/>
      <c r="H75" s="207"/>
      <c r="I75" s="207"/>
      <c r="J75" s="207"/>
      <c r="K75" s="207"/>
      <c r="L75" s="207"/>
      <c r="M75" s="207"/>
      <c r="N75" s="423"/>
      <c r="O75" s="144"/>
    </row>
    <row r="76" spans="1:15" ht="27.95" customHeight="1" x14ac:dyDescent="0.25">
      <c r="A76" s="281" t="s">
        <v>205</v>
      </c>
      <c r="B76" s="210" t="s">
        <v>603</v>
      </c>
      <c r="C76" s="209"/>
      <c r="D76" s="207"/>
      <c r="E76" s="207"/>
      <c r="F76" s="207"/>
      <c r="G76" s="207"/>
      <c r="H76" s="207"/>
      <c r="I76" s="207"/>
      <c r="J76" s="207"/>
      <c r="K76" s="207"/>
      <c r="L76" s="207"/>
      <c r="M76" s="207"/>
      <c r="N76" s="423"/>
      <c r="O76" s="144"/>
    </row>
    <row r="77" spans="1:15" ht="21" customHeight="1" thickBot="1" x14ac:dyDescent="0.3">
      <c r="A77" s="281"/>
      <c r="B77" s="213" t="s">
        <v>604</v>
      </c>
      <c r="C77" s="208"/>
      <c r="D77" s="207"/>
      <c r="E77" s="207"/>
      <c r="F77" s="207"/>
      <c r="G77" s="207"/>
      <c r="H77" s="207"/>
      <c r="I77" s="207"/>
      <c r="J77" s="207"/>
      <c r="K77" s="207"/>
      <c r="L77" s="207"/>
      <c r="M77" s="207"/>
      <c r="N77" s="423"/>
      <c r="O77" s="144"/>
    </row>
    <row r="78" spans="1:15" ht="78.75" customHeight="1" thickBot="1" x14ac:dyDescent="0.3">
      <c r="A78" s="281"/>
      <c r="B78" s="495" t="s">
        <v>951</v>
      </c>
      <c r="C78" s="496"/>
      <c r="D78" s="496"/>
      <c r="E78" s="497"/>
      <c r="F78" s="207"/>
      <c r="G78" s="207"/>
      <c r="H78" s="207"/>
      <c r="I78" s="207"/>
      <c r="J78" s="207"/>
      <c r="K78" s="207"/>
      <c r="L78" s="207"/>
      <c r="M78" s="207"/>
      <c r="N78" s="423"/>
      <c r="O78" s="144"/>
    </row>
    <row r="79" spans="1:15" ht="27.95" customHeight="1" x14ac:dyDescent="0.25">
      <c r="A79" s="281" t="s">
        <v>204</v>
      </c>
      <c r="B79" s="505" t="s">
        <v>605</v>
      </c>
      <c r="C79" s="504"/>
      <c r="D79" s="504"/>
      <c r="E79" s="504"/>
      <c r="F79" s="207"/>
      <c r="G79" s="207"/>
      <c r="H79" s="207"/>
      <c r="I79" s="207"/>
      <c r="J79" s="207"/>
      <c r="K79" s="207"/>
      <c r="L79" s="207"/>
      <c r="M79" s="207"/>
      <c r="N79" s="423"/>
      <c r="O79" s="144"/>
    </row>
    <row r="80" spans="1:15" ht="21" customHeight="1" x14ac:dyDescent="0.25">
      <c r="A80" s="281"/>
      <c r="B80" s="213" t="s">
        <v>635</v>
      </c>
      <c r="C80" s="208"/>
      <c r="D80" s="207"/>
      <c r="E80" s="207"/>
      <c r="F80" s="207"/>
      <c r="G80" s="207"/>
      <c r="H80" s="207"/>
      <c r="I80" s="207"/>
      <c r="J80" s="207"/>
      <c r="K80" s="207"/>
      <c r="L80" s="207"/>
      <c r="M80" s="207"/>
      <c r="N80" s="423"/>
      <c r="O80" s="144"/>
    </row>
    <row r="81" spans="1:17" ht="21" customHeight="1" thickBot="1" x14ac:dyDescent="0.3">
      <c r="A81" s="281"/>
      <c r="B81" s="212" t="s">
        <v>636</v>
      </c>
      <c r="C81" s="207"/>
      <c r="D81" s="207"/>
      <c r="E81" s="207"/>
      <c r="F81" s="207"/>
      <c r="G81" s="207"/>
      <c r="H81" s="207"/>
      <c r="I81" s="207"/>
      <c r="J81" s="207"/>
      <c r="K81" s="207"/>
      <c r="L81" s="207"/>
      <c r="M81" s="207"/>
      <c r="N81" s="423"/>
      <c r="O81" s="144"/>
    </row>
    <row r="82" spans="1:17" ht="78.75" customHeight="1" thickBot="1" x14ac:dyDescent="0.3">
      <c r="A82" s="281"/>
      <c r="B82" s="506" t="s">
        <v>853</v>
      </c>
      <c r="C82" s="496"/>
      <c r="D82" s="496"/>
      <c r="E82" s="497"/>
      <c r="F82" s="207"/>
      <c r="G82" s="207"/>
      <c r="H82" s="207"/>
      <c r="I82" s="207"/>
      <c r="J82" s="207"/>
      <c r="K82" s="207"/>
      <c r="L82" s="207"/>
      <c r="M82" s="207"/>
      <c r="N82" s="423"/>
      <c r="O82" s="144"/>
    </row>
    <row r="83" spans="1:17" x14ac:dyDescent="0.25">
      <c r="A83" s="276"/>
      <c r="B83" s="207"/>
      <c r="C83" s="207"/>
      <c r="D83" s="207"/>
      <c r="E83" s="207"/>
      <c r="F83" s="207"/>
      <c r="G83" s="207"/>
      <c r="H83" s="207"/>
      <c r="I83" s="207"/>
      <c r="J83" s="207"/>
      <c r="K83" s="207"/>
      <c r="L83" s="207"/>
      <c r="M83" s="207"/>
      <c r="N83" s="423"/>
      <c r="O83" s="144"/>
    </row>
    <row r="84" spans="1:17" ht="24" customHeight="1" x14ac:dyDescent="0.25">
      <c r="A84" s="277"/>
      <c r="B84" s="211" t="s">
        <v>73</v>
      </c>
      <c r="C84" s="211"/>
      <c r="D84" s="211"/>
      <c r="E84" s="211"/>
      <c r="F84" s="211"/>
      <c r="G84" s="211"/>
      <c r="H84" s="211"/>
      <c r="I84" s="211"/>
      <c r="J84" s="211"/>
      <c r="K84" s="211"/>
      <c r="L84" s="211"/>
      <c r="M84" s="211"/>
      <c r="N84" s="424"/>
      <c r="O84" s="144"/>
    </row>
    <row r="85" spans="1:17" ht="24" customHeight="1" x14ac:dyDescent="0.25">
      <c r="A85" s="281" t="s">
        <v>203</v>
      </c>
      <c r="B85" s="210" t="s">
        <v>71</v>
      </c>
      <c r="C85" s="209"/>
      <c r="D85" s="207"/>
      <c r="E85" s="207"/>
      <c r="F85" s="207"/>
      <c r="G85" s="207"/>
      <c r="H85" s="207"/>
      <c r="I85" s="207"/>
      <c r="J85" s="207"/>
      <c r="K85" s="207"/>
      <c r="L85" s="207"/>
      <c r="M85" s="273"/>
      <c r="N85" s="144"/>
    </row>
    <row r="86" spans="1:17" ht="31.7" customHeight="1" thickBot="1" x14ac:dyDescent="0.3">
      <c r="A86" s="281"/>
      <c r="B86" s="507" t="s">
        <v>606</v>
      </c>
      <c r="C86" s="508"/>
      <c r="D86" s="508"/>
      <c r="E86" s="508"/>
      <c r="F86" s="207"/>
      <c r="G86" s="207"/>
      <c r="H86" s="207"/>
      <c r="I86" s="207"/>
      <c r="J86" s="207"/>
      <c r="K86" s="207"/>
      <c r="L86" s="207"/>
      <c r="M86" s="273"/>
      <c r="N86" s="144"/>
    </row>
    <row r="87" spans="1:17" ht="78.75" customHeight="1" thickBot="1" x14ac:dyDescent="0.3">
      <c r="A87" s="281"/>
      <c r="B87" s="506"/>
      <c r="C87" s="496"/>
      <c r="D87" s="496"/>
      <c r="E87" s="497"/>
      <c r="F87" s="207"/>
      <c r="G87" s="207"/>
      <c r="H87" s="207"/>
      <c r="I87" s="207"/>
      <c r="J87" s="207"/>
      <c r="K87" s="207"/>
      <c r="L87" s="207"/>
      <c r="M87" s="273"/>
      <c r="N87" s="144"/>
    </row>
    <row r="88" spans="1:17" x14ac:dyDescent="0.25">
      <c r="A88" s="276"/>
      <c r="B88" s="207"/>
      <c r="C88" s="207"/>
      <c r="D88" s="207"/>
      <c r="E88" s="207"/>
      <c r="F88" s="207"/>
      <c r="G88" s="207"/>
      <c r="H88" s="207"/>
      <c r="I88" s="207"/>
      <c r="J88" s="207"/>
      <c r="K88" s="207"/>
      <c r="L88" s="207"/>
      <c r="M88" s="273"/>
      <c r="N88" s="144"/>
    </row>
    <row r="89" spans="1:17" ht="30" customHeight="1" x14ac:dyDescent="0.25">
      <c r="A89" s="282" t="s">
        <v>638</v>
      </c>
      <c r="B89" s="206" t="s">
        <v>202</v>
      </c>
      <c r="C89" s="206"/>
      <c r="D89" s="205"/>
      <c r="E89" s="205"/>
      <c r="F89" s="205"/>
      <c r="G89" s="205"/>
      <c r="H89" s="205"/>
      <c r="I89" s="205"/>
      <c r="J89" s="205"/>
      <c r="K89" s="205"/>
      <c r="L89" s="205"/>
      <c r="M89" s="283"/>
      <c r="N89" s="144"/>
    </row>
    <row r="90" spans="1:17" ht="21" customHeight="1" x14ac:dyDescent="0.25">
      <c r="A90" s="284"/>
      <c r="B90" s="148" t="s">
        <v>201</v>
      </c>
      <c r="C90" s="148"/>
      <c r="D90" s="148"/>
      <c r="E90" s="148"/>
      <c r="F90" s="148"/>
      <c r="G90" s="148"/>
      <c r="H90" s="148"/>
      <c r="I90" s="148"/>
      <c r="J90" s="148"/>
      <c r="K90" s="148"/>
      <c r="L90" s="148"/>
      <c r="M90" s="285"/>
      <c r="N90" s="144"/>
    </row>
    <row r="91" spans="1:17" x14ac:dyDescent="0.25">
      <c r="A91" s="286" t="s">
        <v>200</v>
      </c>
      <c r="B91" s="200" t="s">
        <v>646</v>
      </c>
      <c r="C91" s="147"/>
      <c r="D91" s="146"/>
      <c r="E91" s="146"/>
      <c r="F91" s="146"/>
      <c r="G91" s="146"/>
      <c r="H91" s="146"/>
      <c r="I91" s="146"/>
      <c r="J91" s="146"/>
      <c r="K91" s="146"/>
      <c r="L91" s="146"/>
      <c r="M91" s="287"/>
      <c r="N91" s="144"/>
    </row>
    <row r="92" spans="1:17" ht="107.25" customHeight="1" x14ac:dyDescent="0.25">
      <c r="A92" s="286"/>
      <c r="B92" s="527" t="s">
        <v>647</v>
      </c>
      <c r="C92" s="479"/>
      <c r="D92" s="479"/>
      <c r="E92" s="479"/>
      <c r="F92" s="146"/>
      <c r="G92" s="146"/>
      <c r="H92" s="146"/>
      <c r="I92" s="146"/>
      <c r="J92" s="146"/>
      <c r="K92" s="146"/>
      <c r="L92" s="146"/>
      <c r="M92" s="287"/>
      <c r="N92" s="144"/>
    </row>
    <row r="93" spans="1:17" ht="45.95" customHeight="1" x14ac:dyDescent="0.25">
      <c r="A93" s="288"/>
      <c r="B93" s="479" t="s">
        <v>607</v>
      </c>
      <c r="C93" s="479"/>
      <c r="D93" s="479"/>
      <c r="E93" s="479"/>
      <c r="F93" s="146"/>
      <c r="G93" s="146"/>
      <c r="H93" s="146"/>
      <c r="I93" s="146"/>
      <c r="J93" s="146"/>
      <c r="K93" s="146"/>
      <c r="L93" s="146"/>
      <c r="M93" s="287"/>
      <c r="N93" s="144"/>
      <c r="Q93" s="144"/>
    </row>
    <row r="94" spans="1:17" ht="66" customHeight="1" thickBot="1" x14ac:dyDescent="0.3">
      <c r="A94" s="288"/>
      <c r="B94" s="524" t="s">
        <v>648</v>
      </c>
      <c r="C94" s="524"/>
      <c r="D94" s="524"/>
      <c r="E94" s="524"/>
      <c r="F94" s="146"/>
      <c r="G94" s="146"/>
      <c r="H94" s="146"/>
      <c r="I94" s="146"/>
      <c r="J94" s="146"/>
      <c r="K94" s="146"/>
      <c r="L94" s="146"/>
      <c r="M94" s="287"/>
      <c r="N94" s="144"/>
      <c r="Q94" s="144"/>
    </row>
    <row r="95" spans="1:17" ht="24" customHeight="1" x14ac:dyDescent="0.25">
      <c r="A95" s="288"/>
      <c r="B95" s="154" t="s">
        <v>199</v>
      </c>
      <c r="C95" s="204" t="s">
        <v>0</v>
      </c>
      <c r="D95" s="204" t="s">
        <v>198</v>
      </c>
      <c r="E95" s="204" t="s">
        <v>197</v>
      </c>
      <c r="F95" s="204" t="s">
        <v>196</v>
      </c>
      <c r="G95" s="204" t="s">
        <v>195</v>
      </c>
      <c r="H95" s="204" t="s">
        <v>125</v>
      </c>
      <c r="I95" s="198" t="s">
        <v>9</v>
      </c>
      <c r="J95" s="186" t="s">
        <v>8</v>
      </c>
      <c r="K95" s="146"/>
      <c r="L95" s="146"/>
      <c r="M95" s="287"/>
      <c r="N95" s="144"/>
      <c r="Q95" s="144"/>
    </row>
    <row r="96" spans="1:17" ht="15" customHeight="1" x14ac:dyDescent="0.35">
      <c r="A96" s="288"/>
      <c r="B96" s="162" t="s">
        <v>810</v>
      </c>
      <c r="C96" s="178" t="s">
        <v>267</v>
      </c>
      <c r="D96" s="178" t="s">
        <v>547</v>
      </c>
      <c r="E96" s="161">
        <v>9033.1</v>
      </c>
      <c r="F96" s="161">
        <v>19280</v>
      </c>
      <c r="G96" s="161">
        <v>14995</v>
      </c>
      <c r="H96" s="161">
        <f t="shared" ref="H96:H111" si="0">SUM(E96:G96)</f>
        <v>43308.1</v>
      </c>
      <c r="I96" s="178" t="s">
        <v>13</v>
      </c>
      <c r="J96" s="453" t="s">
        <v>874</v>
      </c>
      <c r="K96" s="146"/>
      <c r="L96" s="146"/>
      <c r="M96" s="287"/>
      <c r="N96" s="144"/>
      <c r="Q96" s="144"/>
    </row>
    <row r="97" spans="1:17" ht="18" x14ac:dyDescent="0.35">
      <c r="A97" s="288"/>
      <c r="B97" s="162" t="s">
        <v>194</v>
      </c>
      <c r="C97" s="178" t="str">
        <f>VLOOKUP(C$96,ListsReq!$C$3:$R$34,2,FALSE)</f>
        <v>2016/17</v>
      </c>
      <c r="D97" s="178" t="s">
        <v>547</v>
      </c>
      <c r="E97" s="161">
        <v>8339.25</v>
      </c>
      <c r="F97" s="161">
        <v>12660.66</v>
      </c>
      <c r="G97" s="161">
        <v>18859.29</v>
      </c>
      <c r="H97" s="161">
        <f t="shared" si="0"/>
        <v>39859.199999999997</v>
      </c>
      <c r="I97" s="178" t="s">
        <v>13</v>
      </c>
      <c r="J97" s="203"/>
      <c r="K97" s="146"/>
      <c r="L97" s="146"/>
      <c r="M97" s="287"/>
      <c r="N97" s="144"/>
      <c r="Q97" s="144"/>
    </row>
    <row r="98" spans="1:17" ht="18" x14ac:dyDescent="0.35">
      <c r="A98" s="288"/>
      <c r="B98" s="162" t="s">
        <v>193</v>
      </c>
      <c r="C98" s="178" t="str">
        <f>VLOOKUP(C$96,ListsReq!$C$3:$R$34,3,FALSE)</f>
        <v>2017/18</v>
      </c>
      <c r="D98" s="178" t="s">
        <v>547</v>
      </c>
      <c r="E98" s="161">
        <v>8593.2900000000009</v>
      </c>
      <c r="F98" s="161">
        <v>9967.25</v>
      </c>
      <c r="G98" s="161">
        <v>19153.330000000002</v>
      </c>
      <c r="H98" s="161">
        <f t="shared" si="0"/>
        <v>37713.870000000003</v>
      </c>
      <c r="I98" s="178" t="s">
        <v>13</v>
      </c>
      <c r="J98" s="203"/>
      <c r="K98" s="146"/>
      <c r="L98" s="146"/>
      <c r="M98" s="287"/>
      <c r="N98" s="144"/>
      <c r="Q98" s="144"/>
    </row>
    <row r="99" spans="1:17" ht="15" customHeight="1" x14ac:dyDescent="0.35">
      <c r="A99" s="288"/>
      <c r="B99" s="162" t="s">
        <v>192</v>
      </c>
      <c r="C99" s="178" t="str">
        <f>VLOOKUP(C$96,ListsReq!$C$3:$R$34,4,FALSE)</f>
        <v>2018/19</v>
      </c>
      <c r="D99" s="178" t="s">
        <v>547</v>
      </c>
      <c r="E99" s="161">
        <v>7921.65</v>
      </c>
      <c r="F99" s="161">
        <v>8441.9</v>
      </c>
      <c r="G99" s="161">
        <v>20034.490000000002</v>
      </c>
      <c r="H99" s="161">
        <f t="shared" si="0"/>
        <v>36398.04</v>
      </c>
      <c r="I99" s="178" t="s">
        <v>13</v>
      </c>
      <c r="J99" s="454" t="s">
        <v>943</v>
      </c>
      <c r="K99" s="146"/>
      <c r="L99" s="146"/>
      <c r="M99" s="287"/>
      <c r="N99" s="144"/>
      <c r="Q99" s="144"/>
    </row>
    <row r="100" spans="1:17" ht="27" customHeight="1" x14ac:dyDescent="0.25">
      <c r="A100" s="288"/>
      <c r="B100" s="464" t="s">
        <v>191</v>
      </c>
      <c r="C100" s="465" t="str">
        <f>VLOOKUP(C$96,ListsReq!$C$3:$R$34,5,FALSE)</f>
        <v>2019/20</v>
      </c>
      <c r="D100" s="465" t="s">
        <v>547</v>
      </c>
      <c r="E100" s="466">
        <v>8415.9</v>
      </c>
      <c r="F100" s="466">
        <v>7402.4</v>
      </c>
      <c r="G100" s="466">
        <v>19402.2</v>
      </c>
      <c r="H100" s="466">
        <f t="shared" si="0"/>
        <v>35220.5</v>
      </c>
      <c r="I100" s="465" t="s">
        <v>13</v>
      </c>
      <c r="J100" s="632" t="s">
        <v>944</v>
      </c>
      <c r="K100" s="146"/>
      <c r="L100" s="146"/>
      <c r="M100" s="287"/>
      <c r="N100" s="144"/>
      <c r="Q100" s="144"/>
    </row>
    <row r="101" spans="1:17" ht="18" x14ac:dyDescent="0.35">
      <c r="A101" s="288"/>
      <c r="B101" s="162" t="s">
        <v>190</v>
      </c>
      <c r="C101" s="178">
        <f>VLOOKUP(C$96,ListsReq!$C$3:$R$34,6,FALSE)</f>
        <v>0</v>
      </c>
      <c r="D101" s="178"/>
      <c r="E101" s="161"/>
      <c r="F101" s="161"/>
      <c r="G101" s="161"/>
      <c r="H101" s="161">
        <f t="shared" si="0"/>
        <v>0</v>
      </c>
      <c r="I101" s="178" t="s">
        <v>13</v>
      </c>
      <c r="J101" s="203"/>
      <c r="K101" s="146"/>
      <c r="L101" s="146"/>
      <c r="M101" s="287"/>
      <c r="N101" s="144"/>
      <c r="Q101" s="144"/>
    </row>
    <row r="102" spans="1:17" ht="18" x14ac:dyDescent="0.35">
      <c r="A102" s="288"/>
      <c r="B102" s="162" t="s">
        <v>189</v>
      </c>
      <c r="C102" s="178">
        <f>VLOOKUP(C$96,ListsReq!$C$3:$R$34,7,FALSE)</f>
        <v>0</v>
      </c>
      <c r="D102" s="178"/>
      <c r="E102" s="161"/>
      <c r="F102" s="161"/>
      <c r="G102" s="161"/>
      <c r="H102" s="161">
        <f t="shared" si="0"/>
        <v>0</v>
      </c>
      <c r="I102" s="178" t="s">
        <v>13</v>
      </c>
      <c r="J102" s="203"/>
      <c r="K102" s="146"/>
      <c r="L102" s="146"/>
      <c r="M102" s="287"/>
      <c r="N102" s="144"/>
      <c r="Q102" s="144"/>
    </row>
    <row r="103" spans="1:17" ht="18" x14ac:dyDescent="0.35">
      <c r="A103" s="288"/>
      <c r="B103" s="162" t="s">
        <v>188</v>
      </c>
      <c r="C103" s="178">
        <f>VLOOKUP(C$96,ListsReq!$C$3:$R$34,8,FALSE)</f>
        <v>0</v>
      </c>
      <c r="D103" s="178"/>
      <c r="E103" s="161"/>
      <c r="F103" s="161"/>
      <c r="G103" s="161"/>
      <c r="H103" s="161">
        <f t="shared" si="0"/>
        <v>0</v>
      </c>
      <c r="I103" s="178" t="s">
        <v>13</v>
      </c>
      <c r="J103" s="203"/>
      <c r="K103" s="146"/>
      <c r="L103" s="146"/>
      <c r="M103" s="287"/>
      <c r="N103" s="144"/>
      <c r="Q103" s="144"/>
    </row>
    <row r="104" spans="1:17" ht="18" x14ac:dyDescent="0.35">
      <c r="A104" s="288"/>
      <c r="B104" s="162" t="s">
        <v>187</v>
      </c>
      <c r="C104" s="178">
        <f>VLOOKUP(C$96,ListsReq!$C$3:$R$34,9,FALSE)</f>
        <v>0</v>
      </c>
      <c r="D104" s="178"/>
      <c r="E104" s="161"/>
      <c r="F104" s="161"/>
      <c r="G104" s="161"/>
      <c r="H104" s="161">
        <f t="shared" si="0"/>
        <v>0</v>
      </c>
      <c r="I104" s="178" t="s">
        <v>13</v>
      </c>
      <c r="J104" s="203"/>
      <c r="K104" s="146"/>
      <c r="L104" s="146"/>
      <c r="M104" s="287"/>
      <c r="N104" s="144"/>
      <c r="Q104" s="144"/>
    </row>
    <row r="105" spans="1:17" ht="18" x14ac:dyDescent="0.35">
      <c r="A105" s="288"/>
      <c r="B105" s="162" t="s">
        <v>186</v>
      </c>
      <c r="C105" s="178">
        <f>VLOOKUP(C$96,ListsReq!$C$3:$R$34,10,FALSE)</f>
        <v>0</v>
      </c>
      <c r="D105" s="178"/>
      <c r="E105" s="161"/>
      <c r="F105" s="161"/>
      <c r="G105" s="161"/>
      <c r="H105" s="161">
        <f t="shared" si="0"/>
        <v>0</v>
      </c>
      <c r="I105" s="178" t="s">
        <v>13</v>
      </c>
      <c r="J105" s="203"/>
      <c r="K105" s="146"/>
      <c r="L105" s="146"/>
      <c r="M105" s="287"/>
      <c r="N105" s="144"/>
      <c r="Q105" s="144"/>
    </row>
    <row r="106" spans="1:17" ht="18" x14ac:dyDescent="0.35">
      <c r="A106" s="288"/>
      <c r="B106" s="162" t="s">
        <v>185</v>
      </c>
      <c r="C106" s="178">
        <f>VLOOKUP(C$96,ListsReq!$C$3:$R$34,11,FALSE)</f>
        <v>0</v>
      </c>
      <c r="D106" s="178"/>
      <c r="E106" s="161"/>
      <c r="F106" s="161"/>
      <c r="G106" s="161"/>
      <c r="H106" s="161">
        <f t="shared" si="0"/>
        <v>0</v>
      </c>
      <c r="I106" s="178" t="s">
        <v>13</v>
      </c>
      <c r="J106" s="203"/>
      <c r="K106" s="146"/>
      <c r="L106" s="146"/>
      <c r="M106" s="287"/>
      <c r="N106" s="144"/>
      <c r="Q106" s="144"/>
    </row>
    <row r="107" spans="1:17" ht="18" x14ac:dyDescent="0.35">
      <c r="A107" s="288"/>
      <c r="B107" s="162" t="s">
        <v>184</v>
      </c>
      <c r="C107" s="178">
        <f>VLOOKUP(C$96,ListsReq!$C$3:$R$34,12,FALSE)</f>
        <v>0</v>
      </c>
      <c r="D107" s="178"/>
      <c r="E107" s="161"/>
      <c r="F107" s="161"/>
      <c r="G107" s="161"/>
      <c r="H107" s="161">
        <f t="shared" si="0"/>
        <v>0</v>
      </c>
      <c r="I107" s="178" t="s">
        <v>13</v>
      </c>
      <c r="J107" s="203"/>
      <c r="K107" s="146"/>
      <c r="L107" s="146"/>
      <c r="M107" s="287"/>
      <c r="N107" s="144"/>
      <c r="Q107" s="144"/>
    </row>
    <row r="108" spans="1:17" ht="18" x14ac:dyDescent="0.35">
      <c r="A108" s="288"/>
      <c r="B108" s="162" t="s">
        <v>183</v>
      </c>
      <c r="C108" s="178">
        <f>VLOOKUP(C$96,ListsReq!$C$3:$R$34,13,FALSE)</f>
        <v>0</v>
      </c>
      <c r="D108" s="178"/>
      <c r="E108" s="161"/>
      <c r="F108" s="161"/>
      <c r="G108" s="161"/>
      <c r="H108" s="161">
        <f t="shared" si="0"/>
        <v>0</v>
      </c>
      <c r="I108" s="178" t="s">
        <v>13</v>
      </c>
      <c r="J108" s="203"/>
      <c r="K108" s="146"/>
      <c r="L108" s="146"/>
      <c r="M108" s="287"/>
      <c r="N108" s="144"/>
      <c r="Q108" s="144"/>
    </row>
    <row r="109" spans="1:17" ht="18" x14ac:dyDescent="0.35">
      <c r="A109" s="288"/>
      <c r="B109" s="162" t="s">
        <v>182</v>
      </c>
      <c r="C109" s="178">
        <f>VLOOKUP(C$96,ListsReq!$C$3:$R$34,14,FALSE)</f>
        <v>0</v>
      </c>
      <c r="D109" s="178"/>
      <c r="E109" s="161"/>
      <c r="F109" s="161"/>
      <c r="G109" s="161"/>
      <c r="H109" s="161">
        <f t="shared" si="0"/>
        <v>0</v>
      </c>
      <c r="I109" s="178" t="s">
        <v>13</v>
      </c>
      <c r="J109" s="203"/>
      <c r="K109" s="146"/>
      <c r="L109" s="146"/>
      <c r="M109" s="287"/>
      <c r="N109" s="144"/>
      <c r="Q109" s="144"/>
    </row>
    <row r="110" spans="1:17" ht="18" x14ac:dyDescent="0.35">
      <c r="A110" s="288"/>
      <c r="B110" s="162" t="s">
        <v>181</v>
      </c>
      <c r="C110" s="178">
        <f>VLOOKUP(C$96,ListsReq!$C$3:$R$34,15,FALSE)</f>
        <v>0</v>
      </c>
      <c r="D110" s="178"/>
      <c r="E110" s="161"/>
      <c r="F110" s="161"/>
      <c r="G110" s="161"/>
      <c r="H110" s="161">
        <f t="shared" si="0"/>
        <v>0</v>
      </c>
      <c r="I110" s="178" t="s">
        <v>13</v>
      </c>
      <c r="J110" s="203"/>
      <c r="K110" s="146"/>
      <c r="L110" s="146"/>
      <c r="M110" s="287"/>
      <c r="N110" s="144"/>
      <c r="Q110" s="144"/>
    </row>
    <row r="111" spans="1:17" ht="18.75" thickBot="1" x14ac:dyDescent="0.4">
      <c r="A111" s="288"/>
      <c r="B111" s="151" t="s">
        <v>180</v>
      </c>
      <c r="C111" s="174">
        <f>VLOOKUP(C$96,ListsReq!$C$3:$R$34,16,FALSE)</f>
        <v>0</v>
      </c>
      <c r="D111" s="174"/>
      <c r="E111" s="150"/>
      <c r="F111" s="150"/>
      <c r="G111" s="150"/>
      <c r="H111" s="150">
        <f t="shared" si="0"/>
        <v>0</v>
      </c>
      <c r="I111" s="174" t="s">
        <v>13</v>
      </c>
      <c r="J111" s="202"/>
      <c r="K111" s="146"/>
      <c r="L111" s="146"/>
      <c r="M111" s="287"/>
      <c r="N111" s="144"/>
      <c r="Q111" s="144"/>
    </row>
    <row r="112" spans="1:17" x14ac:dyDescent="0.25">
      <c r="A112" s="286"/>
      <c r="B112" s="201"/>
      <c r="C112" s="169"/>
      <c r="D112" s="146"/>
      <c r="E112" s="146"/>
      <c r="F112" s="146"/>
      <c r="G112" s="146"/>
      <c r="H112" s="146"/>
      <c r="I112" s="146"/>
      <c r="J112" s="146"/>
      <c r="K112" s="146"/>
      <c r="L112" s="146"/>
      <c r="M112" s="287"/>
      <c r="N112" s="144"/>
    </row>
    <row r="113" spans="1:15" x14ac:dyDescent="0.25">
      <c r="A113" s="286" t="s">
        <v>179</v>
      </c>
      <c r="B113" s="200" t="s">
        <v>178</v>
      </c>
      <c r="C113" s="147"/>
      <c r="D113" s="146"/>
      <c r="E113" s="146"/>
      <c r="F113" s="146"/>
      <c r="G113" s="146"/>
      <c r="H113" s="146"/>
      <c r="I113" s="146"/>
      <c r="J113" s="146"/>
      <c r="K113" s="146"/>
      <c r="L113" s="146"/>
      <c r="M113" s="287"/>
      <c r="N113" s="144"/>
    </row>
    <row r="114" spans="1:15" ht="78.75" customHeight="1" x14ac:dyDescent="0.25">
      <c r="A114" s="286"/>
      <c r="B114" s="479" t="s">
        <v>649</v>
      </c>
      <c r="C114" s="479"/>
      <c r="D114" s="479"/>
      <c r="E114" s="479"/>
      <c r="F114" s="146"/>
      <c r="G114" s="146"/>
      <c r="H114" s="146"/>
      <c r="I114" s="146"/>
      <c r="J114" s="146"/>
      <c r="K114" s="146"/>
      <c r="L114" s="146"/>
      <c r="M114" s="287"/>
      <c r="N114" s="144"/>
    </row>
    <row r="115" spans="1:15" ht="34.5" customHeight="1" x14ac:dyDescent="0.25">
      <c r="A115" s="288"/>
      <c r="B115" s="479" t="s">
        <v>177</v>
      </c>
      <c r="C115" s="479"/>
      <c r="D115" s="479"/>
      <c r="E115" s="479"/>
      <c r="F115" s="146"/>
      <c r="G115" s="146"/>
      <c r="H115" s="146"/>
      <c r="I115" s="146"/>
      <c r="J115" s="146"/>
      <c r="K115" s="146"/>
      <c r="L115" s="146"/>
      <c r="M115" s="287"/>
      <c r="N115" s="144"/>
      <c r="O115" s="144"/>
    </row>
    <row r="116" spans="1:15" x14ac:dyDescent="0.25">
      <c r="A116" s="288"/>
      <c r="B116" s="396" t="s">
        <v>811</v>
      </c>
      <c r="C116" s="417">
        <v>2019</v>
      </c>
      <c r="D116" s="416">
        <v>2019</v>
      </c>
      <c r="E116" s="416">
        <v>2020</v>
      </c>
      <c r="F116" s="146"/>
      <c r="G116" s="146"/>
      <c r="H116" s="146"/>
      <c r="I116" s="146"/>
      <c r="J116" s="146"/>
      <c r="K116" s="146"/>
      <c r="L116" s="146"/>
      <c r="M116" s="287"/>
      <c r="N116" s="144"/>
      <c r="O116" s="144"/>
    </row>
    <row r="117" spans="1:15" ht="8.4499999999999993" customHeight="1" thickBot="1" x14ac:dyDescent="0.3">
      <c r="A117" s="288"/>
      <c r="B117" s="396"/>
      <c r="C117" s="396"/>
      <c r="D117" s="396"/>
      <c r="E117" s="396"/>
      <c r="F117" s="146"/>
      <c r="G117" s="146"/>
      <c r="H117" s="146"/>
      <c r="I117" s="146"/>
      <c r="J117" s="146"/>
      <c r="K117" s="146"/>
      <c r="L117" s="146"/>
      <c r="M117" s="287"/>
      <c r="N117" s="144"/>
      <c r="O117" s="144"/>
    </row>
    <row r="118" spans="1:15" ht="21.75" customHeight="1" x14ac:dyDescent="0.25">
      <c r="A118" s="288"/>
      <c r="B118" s="154" t="s">
        <v>176</v>
      </c>
      <c r="C118" s="199" t="s">
        <v>175</v>
      </c>
      <c r="D118" s="198" t="s">
        <v>174</v>
      </c>
      <c r="E118" s="198" t="s">
        <v>9</v>
      </c>
      <c r="F118" s="198" t="s">
        <v>173</v>
      </c>
      <c r="G118" s="198" t="s">
        <v>9</v>
      </c>
      <c r="H118" s="198" t="s">
        <v>172</v>
      </c>
      <c r="I118" s="186" t="s">
        <v>8</v>
      </c>
      <c r="J118" s="146"/>
      <c r="K118" s="146"/>
      <c r="L118" s="146"/>
      <c r="M118" s="287"/>
      <c r="N118" s="144"/>
      <c r="O118" s="144"/>
    </row>
    <row r="119" spans="1:15" x14ac:dyDescent="0.25">
      <c r="A119" s="288"/>
      <c r="B119" s="162" t="s">
        <v>685</v>
      </c>
      <c r="C119" s="442" t="s">
        <v>195</v>
      </c>
      <c r="D119" s="443">
        <v>16.899999999999999</v>
      </c>
      <c r="E119" s="444" t="str">
        <f>VLOOKUP($B119,ListsReq!$AC$3:$AF$150,2,FALSE)</f>
        <v>tonnes</v>
      </c>
      <c r="F119" s="445">
        <f>IF($C$116=2020, VLOOKUP($B119,ListsReq!$AC$3:$AF$150,3,FALSE), IF($C$116=2019, VLOOKUP($B119,ListsReq!$AC$153:$AF$300,3,FALSE),""))</f>
        <v>64.636499999999998</v>
      </c>
      <c r="G119" s="444" t="str">
        <f>VLOOKUP($B119,ListsReq!$AC$3:$AF$150,4,FALSE)</f>
        <v>kg CO2e/tonne</v>
      </c>
      <c r="H119" s="446">
        <f t="shared" ref="H119:H161" si="1">(F119*D119)/1000</f>
        <v>1.0923568499999998</v>
      </c>
      <c r="I119" s="160"/>
      <c r="J119" s="146"/>
      <c r="K119" s="146"/>
      <c r="L119" s="146"/>
      <c r="M119" s="287"/>
      <c r="N119" s="144"/>
      <c r="O119" s="144"/>
    </row>
    <row r="120" spans="1:15" ht="15" customHeight="1" x14ac:dyDescent="0.25">
      <c r="A120" s="288"/>
      <c r="B120" s="162" t="s">
        <v>266</v>
      </c>
      <c r="C120" s="442" t="s">
        <v>195</v>
      </c>
      <c r="D120" s="447">
        <v>848</v>
      </c>
      <c r="E120" s="444" t="str">
        <f>VLOOKUP($B120,ListsReq!$AC$3:$AF$150,2,FALSE)</f>
        <v>tonnes</v>
      </c>
      <c r="F120" s="445">
        <f>IF($C$116=2020, VLOOKUP($B120,ListsReq!$AC$3:$AF$150,3,FALSE), IF($C$116=2019, VLOOKUP($B120,ListsReq!$AC$153:$AF$300,3,FALSE),""))</f>
        <v>10.203900000000001</v>
      </c>
      <c r="G120" s="444" t="str">
        <f>VLOOKUP($B120,ListsReq!$AC$3:$AF$150,4,FALSE)</f>
        <v>kgCO2e/tonne</v>
      </c>
      <c r="H120" s="446">
        <f t="shared" si="1"/>
        <v>8.6529072000000014</v>
      </c>
      <c r="I120" s="203" t="s">
        <v>872</v>
      </c>
      <c r="J120" s="146"/>
      <c r="K120" s="146"/>
      <c r="L120" s="146"/>
      <c r="M120" s="287"/>
      <c r="N120" s="144"/>
      <c r="O120" s="144"/>
    </row>
    <row r="121" spans="1:15" x14ac:dyDescent="0.25">
      <c r="A121" s="288"/>
      <c r="B121" s="162" t="s">
        <v>270</v>
      </c>
      <c r="C121" s="442" t="s">
        <v>195</v>
      </c>
      <c r="D121" s="447">
        <v>29131</v>
      </c>
      <c r="E121" s="444" t="str">
        <f>VLOOKUP($B121,ListsReq!$AC$3:$AF$150,2,FALSE)</f>
        <v>tonnes</v>
      </c>
      <c r="F121" s="445">
        <f>IF($C$116=2020, VLOOKUP($B121,ListsReq!$AC$3:$AF$150,3,FALSE), IF($C$116=2019, VLOOKUP($B121,ListsReq!$AC$153:$AF$300,3,FALSE),""))</f>
        <v>586.51379999999995</v>
      </c>
      <c r="G121" s="444" t="str">
        <f>VLOOKUP($B121,ListsReq!$AC$3:$AF$150,4,FALSE)</f>
        <v>kgCO2e/tonne</v>
      </c>
      <c r="H121" s="446">
        <f t="shared" si="1"/>
        <v>17085.7335078</v>
      </c>
      <c r="I121" s="160"/>
      <c r="J121" s="146"/>
      <c r="K121" s="146"/>
      <c r="L121" s="146"/>
      <c r="M121" s="287"/>
      <c r="N121" s="144"/>
      <c r="O121" s="144"/>
    </row>
    <row r="122" spans="1:15" x14ac:dyDescent="0.25">
      <c r="A122" s="288"/>
      <c r="B122" s="162" t="s">
        <v>268</v>
      </c>
      <c r="C122" s="442" t="s">
        <v>195</v>
      </c>
      <c r="D122" s="447">
        <v>8994</v>
      </c>
      <c r="E122" s="444" t="str">
        <f>VLOOKUP($B122,ListsReq!$AC$3:$AF$150,2,FALSE)</f>
        <v>tonnes</v>
      </c>
      <c r="F122" s="445">
        <f>IF($C$116=2020, VLOOKUP($B122,ListsReq!$AC$3:$AF$150,3,FALSE), IF($C$116=2019, VLOOKUP($B122,ListsReq!$AC$153:$AF$300,3,FALSE),""))</f>
        <v>99.759200000000007</v>
      </c>
      <c r="G122" s="444" t="str">
        <f>VLOOKUP($B122,ListsReq!$AC$3:$AF$150,4,FALSE)</f>
        <v>kgCO2e/tonne</v>
      </c>
      <c r="H122" s="446">
        <f t="shared" si="1"/>
        <v>897.23424480000006</v>
      </c>
      <c r="I122" s="160"/>
      <c r="J122" s="146"/>
      <c r="K122" s="146"/>
      <c r="L122" s="146"/>
      <c r="M122" s="287"/>
      <c r="N122" s="144"/>
      <c r="O122" s="144"/>
    </row>
    <row r="123" spans="1:15" ht="15" customHeight="1" x14ac:dyDescent="0.25">
      <c r="A123" s="288"/>
      <c r="B123" s="162" t="s">
        <v>262</v>
      </c>
      <c r="C123" s="442" t="s">
        <v>195</v>
      </c>
      <c r="D123" s="447">
        <v>21086</v>
      </c>
      <c r="E123" s="444" t="str">
        <f>VLOOKUP($B123,ListsReq!$AC$3:$AF$150,2,FALSE)</f>
        <v>tonnes</v>
      </c>
      <c r="F123" s="445">
        <f>IF($C$116=2020, VLOOKUP($B123,ListsReq!$AC$3:$AF$150,3,FALSE), IF($C$116=2019, VLOOKUP($B123,ListsReq!$AC$153:$AF$300,3,FALSE),""))</f>
        <v>10.203900000000001</v>
      </c>
      <c r="G123" s="444" t="str">
        <f>VLOOKUP($B123,ListsReq!$AC$3:$AF$150,4,FALSE)</f>
        <v>kgCO2e/tonne</v>
      </c>
      <c r="H123" s="446">
        <f t="shared" si="1"/>
        <v>215.15943540000001</v>
      </c>
      <c r="I123" s="203" t="s">
        <v>873</v>
      </c>
      <c r="J123" s="146"/>
      <c r="K123" s="146"/>
      <c r="L123" s="146"/>
      <c r="M123" s="287"/>
      <c r="N123" s="144"/>
      <c r="O123" s="144"/>
    </row>
    <row r="124" spans="1:15" x14ac:dyDescent="0.25">
      <c r="A124" s="288"/>
      <c r="B124" s="162" t="s">
        <v>260</v>
      </c>
      <c r="C124" s="442" t="s">
        <v>195</v>
      </c>
      <c r="D124" s="447">
        <v>493</v>
      </c>
      <c r="E124" s="444" t="str">
        <f>VLOOKUP($B124,ListsReq!$AC$3:$AF$150,2,FALSE)</f>
        <v>tonnes</v>
      </c>
      <c r="F124" s="445">
        <f>IF($C$116=2020, VLOOKUP($B124,ListsReq!$AC$3:$AF$150,3,FALSE), IF($C$116=2019, VLOOKUP($B124,ListsReq!$AC$153:$AF$300,3,FALSE),""))</f>
        <v>21.3538</v>
      </c>
      <c r="G124" s="444" t="str">
        <f>VLOOKUP($B124,ListsReq!$AC$3:$AF$150,4,FALSE)</f>
        <v>kgCO2e/tonne</v>
      </c>
      <c r="H124" s="446">
        <f t="shared" si="1"/>
        <v>10.5274234</v>
      </c>
      <c r="I124" s="160"/>
      <c r="J124" s="146"/>
      <c r="K124" s="146"/>
      <c r="L124" s="146"/>
      <c r="M124" s="287"/>
      <c r="N124" s="144"/>
      <c r="O124" s="144"/>
    </row>
    <row r="125" spans="1:15" x14ac:dyDescent="0.25">
      <c r="A125" s="288"/>
      <c r="B125" s="162" t="s">
        <v>258</v>
      </c>
      <c r="C125" s="442" t="s">
        <v>195</v>
      </c>
      <c r="D125" s="447">
        <v>1300</v>
      </c>
      <c r="E125" s="444" t="str">
        <f>VLOOKUP($B125,ListsReq!$AC$3:$AF$150,2,FALSE)</f>
        <v>tonnes</v>
      </c>
      <c r="F125" s="445">
        <f>IF($C$116=2020, VLOOKUP($B125,ListsReq!$AC$3:$AF$150,3,FALSE), IF($C$116=2019, VLOOKUP($B125,ListsReq!$AC$153:$AF$300,3,FALSE),""))</f>
        <v>21.3538</v>
      </c>
      <c r="G125" s="444" t="str">
        <f>VLOOKUP($B125,ListsReq!$AC$3:$AF$150,4,FALSE)</f>
        <v>kgCO2e/tonne</v>
      </c>
      <c r="H125" s="446">
        <f t="shared" si="1"/>
        <v>27.75994</v>
      </c>
      <c r="I125" s="160"/>
      <c r="J125" s="146"/>
      <c r="K125" s="146"/>
      <c r="L125" s="146"/>
      <c r="M125" s="287"/>
      <c r="N125" s="144"/>
      <c r="O125" s="144"/>
    </row>
    <row r="126" spans="1:15" x14ac:dyDescent="0.25">
      <c r="A126" s="288"/>
      <c r="B126" s="162" t="s">
        <v>257</v>
      </c>
      <c r="C126" s="442" t="s">
        <v>195</v>
      </c>
      <c r="D126" s="447">
        <v>3638</v>
      </c>
      <c r="E126" s="444" t="str">
        <f>VLOOKUP($B126,ListsReq!$AC$3:$AF$150,2,FALSE)</f>
        <v>tonnes</v>
      </c>
      <c r="F126" s="445">
        <f>IF($C$116=2020, VLOOKUP($B126,ListsReq!$AC$3:$AF$150,3,FALSE), IF($C$116=2019, VLOOKUP($B126,ListsReq!$AC$153:$AF$300,3,FALSE),""))</f>
        <v>21.3538</v>
      </c>
      <c r="G126" s="444" t="str">
        <f>VLOOKUP($B126,ListsReq!$AC$3:$AF$150,4,FALSE)</f>
        <v>kgCO2e/tonne</v>
      </c>
      <c r="H126" s="446">
        <f t="shared" si="1"/>
        <v>77.685124400000007</v>
      </c>
      <c r="I126" s="160"/>
      <c r="J126" s="146"/>
      <c r="K126" s="146"/>
      <c r="L126" s="146"/>
      <c r="M126" s="287"/>
      <c r="N126" s="144"/>
      <c r="O126" s="144"/>
    </row>
    <row r="127" spans="1:15" x14ac:dyDescent="0.25">
      <c r="A127" s="288"/>
      <c r="B127" s="162" t="s">
        <v>255</v>
      </c>
      <c r="C127" s="442" t="s">
        <v>195</v>
      </c>
      <c r="D127" s="447">
        <v>1097</v>
      </c>
      <c r="E127" s="444" t="str">
        <f>VLOOKUP($B127,ListsReq!$AC$3:$AF$150,2,FALSE)</f>
        <v>tonnes</v>
      </c>
      <c r="F127" s="445">
        <f>IF($C$116=2020, VLOOKUP($B127,ListsReq!$AC$3:$AF$150,3,FALSE), IF($C$116=2019, VLOOKUP($B127,ListsReq!$AC$153:$AF$300,3,FALSE),""))</f>
        <v>21.3538</v>
      </c>
      <c r="G127" s="444" t="str">
        <f>VLOOKUP($B127,ListsReq!$AC$3:$AF$150,4,FALSE)</f>
        <v>kgCO2e/tonne</v>
      </c>
      <c r="H127" s="446">
        <f t="shared" si="1"/>
        <v>23.425118599999998</v>
      </c>
      <c r="I127" s="160"/>
      <c r="J127" s="146"/>
      <c r="K127" s="146"/>
      <c r="L127" s="146"/>
      <c r="M127" s="287"/>
      <c r="N127" s="144"/>
      <c r="O127" s="144"/>
    </row>
    <row r="128" spans="1:15" x14ac:dyDescent="0.25">
      <c r="A128" s="288"/>
      <c r="B128" s="162" t="s">
        <v>252</v>
      </c>
      <c r="C128" s="442" t="s">
        <v>195</v>
      </c>
      <c r="D128" s="447">
        <v>9501</v>
      </c>
      <c r="E128" s="444" t="str">
        <f>VLOOKUP($B128,ListsReq!$AC$3:$AF$150,2,FALSE)</f>
        <v>tonnes</v>
      </c>
      <c r="F128" s="445">
        <f>IF($C$116=2020, VLOOKUP($B128,ListsReq!$AC$3:$AF$150,3,FALSE), IF($C$116=2019, VLOOKUP($B128,ListsReq!$AC$153:$AF$300,3,FALSE),""))</f>
        <v>21.353999999999999</v>
      </c>
      <c r="G128" s="444" t="str">
        <f>VLOOKUP($B128,ListsReq!$AC$3:$AF$150,4,FALSE)</f>
        <v>kg CO2e/tonne</v>
      </c>
      <c r="H128" s="446">
        <f t="shared" si="1"/>
        <v>202.884354</v>
      </c>
      <c r="I128" s="160"/>
      <c r="J128" s="146"/>
      <c r="K128" s="146"/>
      <c r="L128" s="146"/>
      <c r="M128" s="287"/>
      <c r="N128" s="144"/>
      <c r="O128" s="144"/>
    </row>
    <row r="129" spans="1:15" x14ac:dyDescent="0.25">
      <c r="A129" s="288"/>
      <c r="B129" s="162" t="s">
        <v>689</v>
      </c>
      <c r="C129" s="442" t="s">
        <v>195</v>
      </c>
      <c r="D129" s="447">
        <v>181</v>
      </c>
      <c r="E129" s="444" t="str">
        <f>VLOOKUP($B129,ListsReq!$AC$3:$AF$150,2,FALSE)</f>
        <v>tonnes</v>
      </c>
      <c r="F129" s="445">
        <f>IF($C$116=2020, VLOOKUP($B129,ListsReq!$AC$3:$AF$150,3,FALSE), IF($C$116=2019, VLOOKUP($B129,ListsReq!$AC$153:$AF$300,3,FALSE),""))</f>
        <v>21.3538</v>
      </c>
      <c r="G129" s="444" t="str">
        <f>VLOOKUP($B129,ListsReq!$AC$3:$AF$150,4,FALSE)</f>
        <v>kg CO2e/tonne</v>
      </c>
      <c r="H129" s="446">
        <f t="shared" si="1"/>
        <v>3.8650378000000001</v>
      </c>
      <c r="I129" s="160"/>
      <c r="J129" s="146"/>
      <c r="K129" s="146"/>
      <c r="L129" s="146"/>
      <c r="M129" s="287"/>
      <c r="N129" s="144"/>
      <c r="O129" s="144"/>
    </row>
    <row r="130" spans="1:15" ht="18" customHeight="1" x14ac:dyDescent="0.25">
      <c r="A130" s="288"/>
      <c r="B130" s="441" t="s">
        <v>542</v>
      </c>
      <c r="C130" s="448" t="s">
        <v>196</v>
      </c>
      <c r="D130" s="449">
        <v>26694611</v>
      </c>
      <c r="E130" s="450" t="str">
        <f>VLOOKUP($B130,ListsReq!$AC$3:$AF$150,2,FALSE)</f>
        <v>kWh</v>
      </c>
      <c r="F130" s="451">
        <f>IF($C$116=2020, VLOOKUP($B130,ListsReq!$AC$3:$AF$150,3,FALSE), IF($C$116=2019, VLOOKUP($B130,ListsReq!$AC$153:$AF$300,3,FALSE),""))</f>
        <v>0.25559999999999999</v>
      </c>
      <c r="G130" s="450" t="str">
        <f>VLOOKUP($B130,ListsReq!$AC$3:$AF$150,4,FALSE)</f>
        <v>kg CO2e/kWh</v>
      </c>
      <c r="H130" s="452">
        <f t="shared" si="1"/>
        <v>6823.1425715999994</v>
      </c>
      <c r="I130" s="440" t="s">
        <v>871</v>
      </c>
      <c r="J130" s="146"/>
      <c r="K130" s="146"/>
      <c r="L130" s="146"/>
      <c r="M130" s="287"/>
      <c r="N130" s="144"/>
      <c r="O130" s="144"/>
    </row>
    <row r="131" spans="1:15" x14ac:dyDescent="0.25">
      <c r="A131" s="288"/>
      <c r="B131" s="162" t="s">
        <v>519</v>
      </c>
      <c r="C131" s="442" t="s">
        <v>196</v>
      </c>
      <c r="D131" s="447">
        <v>26694611</v>
      </c>
      <c r="E131" s="444" t="str">
        <f>VLOOKUP($B131,ListsReq!$AC$3:$AF$150,2,FALSE)</f>
        <v>kWh</v>
      </c>
      <c r="F131" s="445">
        <f>IF($C$116=2020, VLOOKUP($B131,ListsReq!$AC$3:$AF$150,3,FALSE), IF($C$116=2019, VLOOKUP($B131,ListsReq!$AC$153:$AF$300,3,FALSE),""))</f>
        <v>2.1700000000000001E-2</v>
      </c>
      <c r="G131" s="444" t="str">
        <f>VLOOKUP($B131,ListsReq!$AC$3:$AF$150,4,FALSE)</f>
        <v>kg CO2e/kWh</v>
      </c>
      <c r="H131" s="446">
        <f t="shared" si="1"/>
        <v>579.27305870000009</v>
      </c>
      <c r="I131" s="160"/>
      <c r="J131" s="146"/>
      <c r="K131" s="146"/>
      <c r="L131" s="146"/>
      <c r="M131" s="287"/>
      <c r="N131" s="144"/>
      <c r="O131" s="144"/>
    </row>
    <row r="132" spans="1:15" x14ac:dyDescent="0.25">
      <c r="A132" s="288"/>
      <c r="B132" s="462" t="s">
        <v>495</v>
      </c>
      <c r="C132" s="442" t="s">
        <v>197</v>
      </c>
      <c r="D132" s="447">
        <v>39247117</v>
      </c>
      <c r="E132" s="444" t="str">
        <f>VLOOKUP($B132,ListsReq!$AC$3:$AF$150,2,FALSE)</f>
        <v>kWh</v>
      </c>
      <c r="F132" s="445">
        <f>IF($C$116=2020, VLOOKUP($B132,ListsReq!$AC$3:$AF$150,3,FALSE), IF($C$116=2019, VLOOKUP($B132,ListsReq!$AC$153:$AF$300,3,FALSE),""))</f>
        <v>0.18385000000000001</v>
      </c>
      <c r="G132" s="444" t="str">
        <f>VLOOKUP($B132,ListsReq!$AC$3:$AF$150,4,FALSE)</f>
        <v>kg CO2e/kWh</v>
      </c>
      <c r="H132" s="446">
        <f t="shared" si="1"/>
        <v>7215.5824604500003</v>
      </c>
      <c r="I132" s="160"/>
      <c r="J132" s="146"/>
      <c r="K132" s="146"/>
      <c r="L132" s="146"/>
      <c r="M132" s="287"/>
      <c r="N132" s="144"/>
      <c r="O132" s="144"/>
    </row>
    <row r="133" spans="1:15" x14ac:dyDescent="0.25">
      <c r="A133" s="288"/>
      <c r="B133" s="462" t="s">
        <v>732</v>
      </c>
      <c r="C133" s="442" t="s">
        <v>197</v>
      </c>
      <c r="D133" s="447">
        <v>2637697</v>
      </c>
      <c r="E133" s="444" t="str">
        <f>VLOOKUP($B133,ListsReq!$AC$3:$AF$150,2,FALSE)</f>
        <v>kWh</v>
      </c>
      <c r="F133" s="445">
        <f>IF($C$116=2020, VLOOKUP($B133,ListsReq!$AC$3:$AF$150,3,FALSE), IF($C$116=2019, VLOOKUP($B133,ListsReq!$AC$153:$AF$300,3,FALSE),""))</f>
        <v>0.26782</v>
      </c>
      <c r="G133" s="444" t="str">
        <f>VLOOKUP($B133,ListsReq!$AC$3:$AF$150,4,FALSE)</f>
        <v>kg CO2e/kWh</v>
      </c>
      <c r="H133" s="446">
        <f t="shared" si="1"/>
        <v>706.42801054000006</v>
      </c>
      <c r="I133" s="160"/>
      <c r="J133" s="146"/>
      <c r="K133" s="146"/>
      <c r="L133" s="146"/>
      <c r="M133" s="287"/>
      <c r="N133" s="144"/>
      <c r="O133" s="144"/>
    </row>
    <row r="134" spans="1:15" x14ac:dyDescent="0.25">
      <c r="A134" s="288"/>
      <c r="B134" s="462" t="s">
        <v>740</v>
      </c>
      <c r="C134" s="442" t="s">
        <v>197</v>
      </c>
      <c r="D134" s="447">
        <v>322030</v>
      </c>
      <c r="E134" s="444" t="str">
        <f>VLOOKUP($B134,ListsReq!$AC$3:$AF$150,2,FALSE)</f>
        <v>kWh</v>
      </c>
      <c r="F134" s="445">
        <f>IF($C$116=2020, VLOOKUP($B134,ListsReq!$AC$3:$AF$150,3,FALSE), IF($C$116=2019, VLOOKUP($B134,ListsReq!$AC$153:$AF$300,3,FALSE),""))</f>
        <v>0.24675</v>
      </c>
      <c r="G134" s="444" t="str">
        <f>VLOOKUP($B134,ListsReq!$AC$3:$AF$150,4,FALSE)</f>
        <v>kg CO2e/kWh</v>
      </c>
      <c r="H134" s="446">
        <f t="shared" si="1"/>
        <v>79.460902500000003</v>
      </c>
      <c r="I134" s="160"/>
      <c r="J134" s="146"/>
      <c r="K134" s="146"/>
      <c r="L134" s="146"/>
      <c r="M134" s="287"/>
      <c r="N134" s="144"/>
      <c r="O134" s="144"/>
    </row>
    <row r="135" spans="1:15" x14ac:dyDescent="0.25">
      <c r="A135" s="288"/>
      <c r="B135" s="462" t="s">
        <v>800</v>
      </c>
      <c r="C135" s="442" t="s">
        <v>197</v>
      </c>
      <c r="D135" s="447">
        <v>2343924</v>
      </c>
      <c r="E135" s="444" t="str">
        <f>VLOOKUP($B135,ListsReq!$AC$3:$AF$150,2,FALSE)</f>
        <v>kWh</v>
      </c>
      <c r="F135" s="445">
        <f>IF($C$116=2020, VLOOKUP($B135,ListsReq!$AC$3:$AF$150,3,FALSE), IF($C$116=2019, VLOOKUP($B135,ListsReq!$AC$153:$AF$300,3,FALSE),""))</f>
        <v>1.5630000000000002E-2</v>
      </c>
      <c r="G135" s="444" t="str">
        <f>VLOOKUP($B135,ListsReq!$AC$3:$AF$150,4,FALSE)</f>
        <v>kg CO2e/kWh</v>
      </c>
      <c r="H135" s="446">
        <f t="shared" si="1"/>
        <v>36.635532120000001</v>
      </c>
      <c r="I135" s="160"/>
      <c r="J135" s="146"/>
      <c r="K135" s="146"/>
      <c r="L135" s="146"/>
      <c r="M135" s="287"/>
      <c r="N135" s="144"/>
      <c r="O135" s="144"/>
    </row>
    <row r="136" spans="1:15" x14ac:dyDescent="0.25">
      <c r="A136" s="288"/>
      <c r="B136" s="162" t="s">
        <v>401</v>
      </c>
      <c r="C136" s="442" t="s">
        <v>195</v>
      </c>
      <c r="D136" s="447">
        <v>207006</v>
      </c>
      <c r="E136" s="444" t="str">
        <f>VLOOKUP($B136,ListsReq!$AC$3:$AF$150,2,FALSE)</f>
        <v>m3</v>
      </c>
      <c r="F136" s="445">
        <f>IF($C$116=2020, VLOOKUP($B136,ListsReq!$AC$3:$AF$150,3,FALSE), IF($C$116=2019, VLOOKUP($B136,ListsReq!$AC$153:$AF$300,3,FALSE),""))</f>
        <v>0.34399999999999997</v>
      </c>
      <c r="G136" s="444" t="str">
        <f>VLOOKUP($B136,ListsReq!$AC$3:$AF$150,4,FALSE)</f>
        <v>kg CO2e/m3</v>
      </c>
      <c r="H136" s="446">
        <f t="shared" si="1"/>
        <v>71.210064000000003</v>
      </c>
      <c r="I136" s="160"/>
      <c r="J136" s="146"/>
      <c r="K136" s="146"/>
      <c r="L136" s="146"/>
      <c r="M136" s="287"/>
      <c r="N136" s="144"/>
      <c r="O136" s="144"/>
    </row>
    <row r="137" spans="1:15" x14ac:dyDescent="0.25">
      <c r="A137" s="288"/>
      <c r="B137" s="162" t="s">
        <v>386</v>
      </c>
      <c r="C137" s="442" t="s">
        <v>195</v>
      </c>
      <c r="D137" s="447">
        <v>173885</v>
      </c>
      <c r="E137" s="444" t="str">
        <f>VLOOKUP($B137,ListsReq!$AC$3:$AF$150,2,FALSE)</f>
        <v>m3</v>
      </c>
      <c r="F137" s="445">
        <f>IF($C$116=2020, VLOOKUP($B137,ListsReq!$AC$3:$AF$150,3,FALSE), IF($C$116=2019, VLOOKUP($B137,ListsReq!$AC$153:$AF$300,3,FALSE),""))</f>
        <v>0.70799999999999996</v>
      </c>
      <c r="G137" s="444" t="str">
        <f>VLOOKUP($B137,ListsReq!$AC$3:$AF$150,4,FALSE)</f>
        <v>kg CO2e/m3</v>
      </c>
      <c r="H137" s="446">
        <f t="shared" si="1"/>
        <v>123.11057999999998</v>
      </c>
      <c r="I137" s="160"/>
      <c r="J137" s="146"/>
      <c r="K137" s="146"/>
      <c r="L137" s="146"/>
      <c r="M137" s="287"/>
      <c r="N137" s="144"/>
      <c r="O137" s="144"/>
    </row>
    <row r="138" spans="1:15" x14ac:dyDescent="0.25">
      <c r="A138" s="288"/>
      <c r="B138" s="462" t="s">
        <v>710</v>
      </c>
      <c r="C138" s="442" t="s">
        <v>195</v>
      </c>
      <c r="D138" s="447">
        <v>1535375</v>
      </c>
      <c r="E138" s="444" t="str">
        <f>VLOOKUP($B138,ListsReq!$AC$3:$AF$150,2,FALSE)</f>
        <v>km</v>
      </c>
      <c r="F138" s="445">
        <f>IF($C$116=2020, VLOOKUP($B138,ListsReq!$AC$3:$AF$150,3,FALSE), IF($C$116=2019, VLOOKUP($B138,ListsReq!$AC$153:$AF$300,3,FALSE),""))</f>
        <v>0.17710000000000001</v>
      </c>
      <c r="G138" s="444" t="str">
        <f>VLOOKUP($B138,ListsReq!$AC$3:$AF$150,4,FALSE)</f>
        <v>kg CO2e/km</v>
      </c>
      <c r="H138" s="446">
        <f t="shared" ref="H138:H147" si="2">(F138*D138)/1000</f>
        <v>271.91491250000001</v>
      </c>
      <c r="I138" s="160" t="s">
        <v>870</v>
      </c>
      <c r="J138" s="146"/>
      <c r="K138" s="146"/>
      <c r="L138" s="146"/>
      <c r="M138" s="287"/>
      <c r="N138" s="144"/>
      <c r="O138" s="144"/>
    </row>
    <row r="139" spans="1:15" x14ac:dyDescent="0.25">
      <c r="A139" s="288"/>
      <c r="B139" s="162" t="s">
        <v>749</v>
      </c>
      <c r="C139" s="442" t="s">
        <v>197</v>
      </c>
      <c r="D139" s="447">
        <v>2463464.1</v>
      </c>
      <c r="E139" s="444" t="str">
        <f>VLOOKUP($B139,ListsReq!$AC$3:$AF$150,2,FALSE)</f>
        <v>km</v>
      </c>
      <c r="F139" s="445">
        <f>IF($C$116=2020, VLOOKUP($B139,ListsReq!$AC$3:$AF$150,3,FALSE), IF($C$116=2019, VLOOKUP($B139,ListsReq!$AC$153:$AF$300,3,FALSE),""))</f>
        <v>0.14208000000000001</v>
      </c>
      <c r="G139" s="444" t="str">
        <f>VLOOKUP($B139,ListsReq!$AC$3:$AF$150,4,FALSE)</f>
        <v>kg CO2e/km</v>
      </c>
      <c r="H139" s="446">
        <f t="shared" si="2"/>
        <v>350.00897932800007</v>
      </c>
      <c r="I139" s="160"/>
      <c r="J139" s="146"/>
      <c r="K139" s="146"/>
      <c r="L139" s="146"/>
      <c r="M139" s="287"/>
      <c r="N139" s="144"/>
      <c r="O139" s="144"/>
    </row>
    <row r="140" spans="1:15" x14ac:dyDescent="0.25">
      <c r="A140" s="288"/>
      <c r="B140" s="162" t="s">
        <v>751</v>
      </c>
      <c r="C140" s="442" t="s">
        <v>197</v>
      </c>
      <c r="D140" s="447">
        <v>101741.2</v>
      </c>
      <c r="E140" s="444" t="str">
        <f>VLOOKUP($B140,ListsReq!$AC$3:$AF$150,2,FALSE)</f>
        <v>km</v>
      </c>
      <c r="F140" s="445">
        <f>IF($C$116=2020, VLOOKUP($B140,ListsReq!$AC$3:$AF$150,3,FALSE), IF($C$116=2019, VLOOKUP($B140,ListsReq!$AC$153:$AF$300,3,FALSE),""))</f>
        <v>0.17061000000000001</v>
      </c>
      <c r="G140" s="444" t="str">
        <f>VLOOKUP($B140,ListsReq!$AC$3:$AF$150,4,FALSE)</f>
        <v>kg CO2e/km</v>
      </c>
      <c r="H140" s="446">
        <f t="shared" si="2"/>
        <v>17.358066132000001</v>
      </c>
      <c r="I140" s="160"/>
      <c r="J140" s="146"/>
      <c r="K140" s="146"/>
      <c r="L140" s="146"/>
      <c r="M140" s="287"/>
      <c r="N140" s="144"/>
      <c r="O140" s="144"/>
    </row>
    <row r="141" spans="1:15" x14ac:dyDescent="0.25">
      <c r="A141" s="288"/>
      <c r="B141" s="162" t="s">
        <v>753</v>
      </c>
      <c r="C141" s="442" t="s">
        <v>197</v>
      </c>
      <c r="D141" s="447">
        <v>36567.199999999997</v>
      </c>
      <c r="E141" s="444" t="str">
        <f>VLOOKUP($B141,ListsReq!$AC$3:$AF$150,2,FALSE)</f>
        <v>km</v>
      </c>
      <c r="F141" s="445">
        <f>IF($C$116=2020, VLOOKUP($B141,ListsReq!$AC$3:$AF$150,3,FALSE), IF($C$116=2019, VLOOKUP($B141,ListsReq!$AC$153:$AF$300,3,FALSE),""))</f>
        <v>0.20946999999999999</v>
      </c>
      <c r="G141" s="444" t="str">
        <f>VLOOKUP($B141,ListsReq!$AC$3:$AF$150,4,FALSE)</f>
        <v>kg CO2e/km</v>
      </c>
      <c r="H141" s="446">
        <f t="shared" si="2"/>
        <v>7.6597313839999988</v>
      </c>
      <c r="I141" s="160"/>
      <c r="J141" s="146"/>
      <c r="K141" s="146"/>
      <c r="L141" s="146"/>
      <c r="M141" s="287"/>
      <c r="N141" s="144"/>
      <c r="O141" s="144"/>
    </row>
    <row r="142" spans="1:15" x14ac:dyDescent="0.25">
      <c r="A142" s="288"/>
      <c r="B142" s="162" t="s">
        <v>757</v>
      </c>
      <c r="C142" s="442" t="s">
        <v>197</v>
      </c>
      <c r="D142" s="447">
        <v>17436.599999999999</v>
      </c>
      <c r="E142" s="444" t="str">
        <f>VLOOKUP($B142,ListsReq!$AC$3:$AF$150,2,FALSE)</f>
        <v>km</v>
      </c>
      <c r="F142" s="445">
        <f>IF($C$116=2020, VLOOKUP($B142,ListsReq!$AC$3:$AF$150,3,FALSE), IF($C$116=2019, VLOOKUP($B142,ListsReq!$AC$153:$AF$300,3,FALSE),""))</f>
        <v>0.15371000000000001</v>
      </c>
      <c r="G142" s="444" t="str">
        <f>VLOOKUP($B142,ListsReq!$AC$3:$AF$150,4,FALSE)</f>
        <v>kg CO2e/km</v>
      </c>
      <c r="H142" s="446">
        <f t="shared" si="2"/>
        <v>2.6801797860000001</v>
      </c>
      <c r="I142" s="160"/>
      <c r="J142" s="146"/>
      <c r="K142" s="146"/>
      <c r="L142" s="146"/>
      <c r="M142" s="287"/>
      <c r="N142" s="144"/>
      <c r="O142" s="144"/>
    </row>
    <row r="143" spans="1:15" x14ac:dyDescent="0.25">
      <c r="A143" s="288"/>
      <c r="B143" s="162" t="s">
        <v>796</v>
      </c>
      <c r="C143" s="442" t="s">
        <v>195</v>
      </c>
      <c r="D143" s="447">
        <v>436705.2</v>
      </c>
      <c r="E143" s="444" t="str">
        <f>VLOOKUP($B143,ListsReq!$AC$3:$AF$150,2,FALSE)</f>
        <v>km</v>
      </c>
      <c r="F143" s="445">
        <f>IF($C$116=2020, VLOOKUP($B143,ListsReq!$AC$3:$AF$150,3,FALSE), IF($C$116=2019, VLOOKUP($B143,ListsReq!$AC$153:$AF$300,3,FALSE),""))</f>
        <v>0.87458000000000002</v>
      </c>
      <c r="G143" s="444" t="str">
        <f>VLOOKUP($B143,ListsReq!$AC$3:$AF$150,4,FALSE)</f>
        <v>kgCO2e/km</v>
      </c>
      <c r="H143" s="446">
        <f t="shared" si="2"/>
        <v>381.933633816</v>
      </c>
      <c r="I143" s="160"/>
      <c r="J143" s="146"/>
      <c r="K143" s="146"/>
      <c r="L143" s="146"/>
      <c r="M143" s="287"/>
      <c r="N143" s="144"/>
      <c r="O143" s="144"/>
    </row>
    <row r="144" spans="1:15" ht="30" x14ac:dyDescent="0.25">
      <c r="A144" s="288"/>
      <c r="B144" s="425" t="s">
        <v>775</v>
      </c>
      <c r="C144" s="197"/>
      <c r="D144" s="439">
        <v>248272.3</v>
      </c>
      <c r="E144" s="194" t="str">
        <f>VLOOKUP($B144,ListsReq!$AC$3:$AF$150,2,FALSE)</f>
        <v>km</v>
      </c>
      <c r="F144" s="195">
        <f>IF($C$116=2020, VLOOKUP($B144,ListsReq!$AC$3:$AF$150,3,FALSE), IF($C$116=2019, VLOOKUP($B144,ListsReq!$AC$153:$AF$300,3,FALSE),""))</f>
        <v>0.19455</v>
      </c>
      <c r="G144" s="194" t="str">
        <f>VLOOKUP($B144,ListsReq!$AC$3:$AF$150,4,FALSE)</f>
        <v>kgCO2e/km</v>
      </c>
      <c r="H144" s="193">
        <f t="shared" si="2"/>
        <v>48.301375964999998</v>
      </c>
      <c r="I144" s="203" t="s">
        <v>869</v>
      </c>
      <c r="J144" s="146"/>
      <c r="K144" s="146"/>
      <c r="L144" s="146"/>
      <c r="M144" s="287"/>
      <c r="N144" s="144"/>
      <c r="O144" s="144"/>
    </row>
    <row r="145" spans="1:15" ht="30" x14ac:dyDescent="0.25">
      <c r="A145" s="288"/>
      <c r="B145" s="425" t="s">
        <v>777</v>
      </c>
      <c r="C145" s="197"/>
      <c r="D145" s="439">
        <v>1765589</v>
      </c>
      <c r="E145" s="194" t="str">
        <f>VLOOKUP($B145,ListsReq!$AC$3:$AF$150,2,FALSE)</f>
        <v>km</v>
      </c>
      <c r="F145" s="195">
        <f>IF($C$116=2020, VLOOKUP($B145,ListsReq!$AC$3:$AF$150,3,FALSE), IF($C$116=2019, VLOOKUP($B145,ListsReq!$AC$153:$AF$300,3,FALSE),""))</f>
        <v>0.27777000000000002</v>
      </c>
      <c r="G145" s="194" t="str">
        <f>VLOOKUP($B145,ListsReq!$AC$3:$AF$150,4,FALSE)</f>
        <v>kgCO2e/km</v>
      </c>
      <c r="H145" s="193">
        <f t="shared" si="2"/>
        <v>490.42765653000004</v>
      </c>
      <c r="I145" s="203" t="s">
        <v>869</v>
      </c>
      <c r="J145" s="146"/>
      <c r="K145" s="146"/>
      <c r="L145" s="146"/>
      <c r="M145" s="287"/>
      <c r="N145" s="144"/>
      <c r="O145" s="144"/>
    </row>
    <row r="146" spans="1:15" ht="30" x14ac:dyDescent="0.25">
      <c r="A146" s="288"/>
      <c r="B146" s="425" t="s">
        <v>794</v>
      </c>
      <c r="C146" s="197"/>
      <c r="D146" s="439">
        <v>1687486.7</v>
      </c>
      <c r="E146" s="194" t="str">
        <f>VLOOKUP($B146,ListsReq!$AC$3:$AF$150,2,FALSE)</f>
        <v>km</v>
      </c>
      <c r="F146" s="195">
        <f>IF($C$116=2020, VLOOKUP($B146,ListsReq!$AC$3:$AF$150,3,FALSE), IF($C$116=2019, VLOOKUP($B146,ListsReq!$AC$153:$AF$300,3,FALSE),""))</f>
        <v>0.79127999999999998</v>
      </c>
      <c r="G146" s="194" t="str">
        <f>VLOOKUP($B146,ListsReq!$AC$3:$AF$150,4,FALSE)</f>
        <v>kgCO2e/km</v>
      </c>
      <c r="H146" s="193">
        <f t="shared" si="2"/>
        <v>1335.2744759759998</v>
      </c>
      <c r="I146" s="203" t="s">
        <v>869</v>
      </c>
      <c r="J146" s="146"/>
      <c r="K146" s="146"/>
      <c r="L146" s="146"/>
      <c r="M146" s="287"/>
      <c r="N146" s="144"/>
      <c r="O146" s="144"/>
    </row>
    <row r="147" spans="1:15" ht="30" x14ac:dyDescent="0.25">
      <c r="A147" s="288"/>
      <c r="B147" s="162" t="s">
        <v>243</v>
      </c>
      <c r="C147" s="197"/>
      <c r="D147" s="439">
        <v>414501.4</v>
      </c>
      <c r="E147" s="194" t="str">
        <f>VLOOKUP($B147,ListsReq!$AC$3:$AF$150,2,FALSE)</f>
        <v>passenger km</v>
      </c>
      <c r="F147" s="195">
        <f>IF($C$116=2020, VLOOKUP($B147,ListsReq!$AC$3:$AF$150,3,FALSE), IF($C$116=2019, VLOOKUP($B147,ListsReq!$AC$153:$AF$300,3,FALSE),""))</f>
        <v>0.12076000000000001</v>
      </c>
      <c r="G147" s="194" t="str">
        <f>VLOOKUP($B147,ListsReq!$AC$3:$AF$150,4,FALSE)</f>
        <v>kg CO2e/passenger km</v>
      </c>
      <c r="H147" s="193">
        <f t="shared" si="2"/>
        <v>50.055189064000004</v>
      </c>
      <c r="I147" s="203" t="s">
        <v>869</v>
      </c>
      <c r="J147" s="146"/>
      <c r="K147" s="146"/>
      <c r="L147" s="146"/>
      <c r="M147" s="287"/>
      <c r="N147" s="144"/>
      <c r="O147" s="144"/>
    </row>
    <row r="148" spans="1:15" hidden="1" x14ac:dyDescent="0.25">
      <c r="A148" s="288"/>
      <c r="B148" s="162"/>
      <c r="C148" s="197"/>
      <c r="D148" s="161"/>
      <c r="E148" s="194" t="e">
        <f>VLOOKUP($B148,ListsReq!$AC$3:$AF$150,2,FALSE)</f>
        <v>#N/A</v>
      </c>
      <c r="F148" s="195" t="e">
        <f>IF($C$116=2020, VLOOKUP($B148,ListsReq!$AC$3:$AF$150,3,FALSE), IF($C$116=2019, VLOOKUP($B148,ListsReq!$AC$153:$AF$300,3,FALSE),""))</f>
        <v>#N/A</v>
      </c>
      <c r="G148" s="194" t="e">
        <f>VLOOKUP($B148,ListsReq!$AC$3:$AF$150,4,FALSE)</f>
        <v>#N/A</v>
      </c>
      <c r="H148" s="193" t="e">
        <f t="shared" si="1"/>
        <v>#N/A</v>
      </c>
      <c r="I148" s="160"/>
      <c r="J148" s="146"/>
      <c r="K148" s="146"/>
      <c r="L148" s="146"/>
      <c r="M148" s="287"/>
      <c r="N148" s="144"/>
      <c r="O148" s="144"/>
    </row>
    <row r="149" spans="1:15" hidden="1" x14ac:dyDescent="0.25">
      <c r="A149" s="288"/>
      <c r="B149" s="162"/>
      <c r="C149" s="197"/>
      <c r="D149" s="161"/>
      <c r="E149" s="194" t="e">
        <f>VLOOKUP($B149,ListsReq!$AC$3:$AF$150,2,FALSE)</f>
        <v>#N/A</v>
      </c>
      <c r="F149" s="195" t="e">
        <f>IF($C$116=2020, VLOOKUP($B149,ListsReq!$AC$3:$AF$150,3,FALSE), IF($C$116=2019, VLOOKUP($B149,ListsReq!$AC$153:$AF$300,3,FALSE),""))</f>
        <v>#N/A</v>
      </c>
      <c r="G149" s="194" t="e">
        <f>VLOOKUP($B149,ListsReq!$AC$3:$AF$150,4,FALSE)</f>
        <v>#N/A</v>
      </c>
      <c r="H149" s="193" t="e">
        <f t="shared" si="1"/>
        <v>#N/A</v>
      </c>
      <c r="I149" s="160"/>
      <c r="J149" s="146"/>
      <c r="K149" s="146"/>
      <c r="L149" s="146"/>
      <c r="M149" s="287"/>
      <c r="N149" s="144"/>
      <c r="O149" s="144"/>
    </row>
    <row r="150" spans="1:15" hidden="1" x14ac:dyDescent="0.25">
      <c r="A150" s="288"/>
      <c r="B150" s="162"/>
      <c r="C150" s="197"/>
      <c r="D150" s="161"/>
      <c r="E150" s="194" t="e">
        <f>VLOOKUP($B150,ListsReq!$AC$3:$AF$150,2,FALSE)</f>
        <v>#N/A</v>
      </c>
      <c r="F150" s="195" t="e">
        <f>IF($C$116=2020, VLOOKUP($B150,ListsReq!$AC$3:$AF$150,3,FALSE), IF($C$116=2019, VLOOKUP($B150,ListsReq!$AC$153:$AF$300,3,FALSE),""))</f>
        <v>#N/A</v>
      </c>
      <c r="G150" s="194" t="e">
        <f>VLOOKUP($B150,ListsReq!$AC$3:$AF$150,4,FALSE)</f>
        <v>#N/A</v>
      </c>
      <c r="H150" s="193" t="e">
        <f t="shared" si="1"/>
        <v>#N/A</v>
      </c>
      <c r="I150" s="160"/>
      <c r="J150" s="146"/>
      <c r="K150" s="146"/>
      <c r="L150" s="146"/>
      <c r="M150" s="287"/>
      <c r="N150" s="144"/>
      <c r="O150" s="144"/>
    </row>
    <row r="151" spans="1:15" hidden="1" x14ac:dyDescent="0.25">
      <c r="A151" s="288"/>
      <c r="B151" s="162"/>
      <c r="C151" s="197"/>
      <c r="D151" s="161"/>
      <c r="E151" s="194" t="e">
        <f>VLOOKUP($B151,ListsReq!$AC$3:$AF$150,2,FALSE)</f>
        <v>#N/A</v>
      </c>
      <c r="F151" s="195" t="e">
        <f>IF($C$116=2020, VLOOKUP($B151,ListsReq!$AC$3:$AF$150,3,FALSE), IF($C$116=2019, VLOOKUP($B151,ListsReq!$AC$153:$AF$300,3,FALSE),""))</f>
        <v>#N/A</v>
      </c>
      <c r="G151" s="194" t="e">
        <f>VLOOKUP($B151,ListsReq!$AC$3:$AF$150,4,FALSE)</f>
        <v>#N/A</v>
      </c>
      <c r="H151" s="193" t="e">
        <f t="shared" si="1"/>
        <v>#N/A</v>
      </c>
      <c r="I151" s="160"/>
      <c r="J151" s="146"/>
      <c r="K151" s="146"/>
      <c r="L151" s="146"/>
      <c r="M151" s="287"/>
      <c r="N151" s="144"/>
      <c r="O151" s="144"/>
    </row>
    <row r="152" spans="1:15" hidden="1" x14ac:dyDescent="0.25">
      <c r="A152" s="288"/>
      <c r="B152" s="162"/>
      <c r="C152" s="197"/>
      <c r="D152" s="161"/>
      <c r="E152" s="194" t="e">
        <f>VLOOKUP($B152,ListsReq!$AC$3:$AF$150,2,FALSE)</f>
        <v>#N/A</v>
      </c>
      <c r="F152" s="195" t="e">
        <f>IF($C$116=2020, VLOOKUP($B152,ListsReq!$AC$3:$AF$150,3,FALSE), IF($C$116=2019, VLOOKUP($B152,ListsReq!$AC$153:$AF$300,3,FALSE),""))</f>
        <v>#N/A</v>
      </c>
      <c r="G152" s="194" t="e">
        <f>VLOOKUP($B152,ListsReq!$AC$3:$AF$150,4,FALSE)</f>
        <v>#N/A</v>
      </c>
      <c r="H152" s="193" t="e">
        <f t="shared" si="1"/>
        <v>#N/A</v>
      </c>
      <c r="I152" s="160"/>
      <c r="J152" s="146"/>
      <c r="K152" s="146"/>
      <c r="L152" s="146"/>
      <c r="M152" s="287"/>
      <c r="N152" s="144"/>
      <c r="O152" s="144"/>
    </row>
    <row r="153" spans="1:15" hidden="1" x14ac:dyDescent="0.25">
      <c r="A153" s="288"/>
      <c r="B153" s="162"/>
      <c r="C153" s="197"/>
      <c r="D153" s="161"/>
      <c r="E153" s="194" t="e">
        <f>VLOOKUP($B153,ListsReq!$AC$3:$AF$150,2,FALSE)</f>
        <v>#N/A</v>
      </c>
      <c r="F153" s="195" t="e">
        <f>IF($C$116=2020, VLOOKUP($B153,ListsReq!$AC$3:$AF$150,3,FALSE), IF($C$116=2019, VLOOKUP($B153,ListsReq!$AC$153:$AF$300,3,FALSE),""))</f>
        <v>#N/A</v>
      </c>
      <c r="G153" s="194" t="e">
        <f>VLOOKUP($B153,ListsReq!$AC$3:$AF$150,4,FALSE)</f>
        <v>#N/A</v>
      </c>
      <c r="H153" s="193" t="e">
        <f t="shared" si="1"/>
        <v>#N/A</v>
      </c>
      <c r="I153" s="160"/>
      <c r="J153" s="146"/>
      <c r="K153" s="146"/>
      <c r="L153" s="146"/>
      <c r="M153" s="287"/>
      <c r="N153" s="144"/>
      <c r="O153" s="144"/>
    </row>
    <row r="154" spans="1:15" hidden="1" x14ac:dyDescent="0.25">
      <c r="A154" s="288"/>
      <c r="B154" s="162"/>
      <c r="C154" s="197"/>
      <c r="D154" s="161"/>
      <c r="E154" s="194" t="e">
        <f>VLOOKUP($B154,ListsReq!$AC$3:$AF$150,2,FALSE)</f>
        <v>#N/A</v>
      </c>
      <c r="F154" s="195" t="e">
        <f>IF($C$116=2020, VLOOKUP($B154,ListsReq!$AC$3:$AF$150,3,FALSE), IF($C$116=2019, VLOOKUP($B154,ListsReq!$AC$153:$AF$300,3,FALSE),""))</f>
        <v>#N/A</v>
      </c>
      <c r="G154" s="194" t="e">
        <f>VLOOKUP($B154,ListsReq!$AC$3:$AF$150,4,FALSE)</f>
        <v>#N/A</v>
      </c>
      <c r="H154" s="193" t="e">
        <f t="shared" si="1"/>
        <v>#N/A</v>
      </c>
      <c r="I154" s="160"/>
      <c r="J154" s="146"/>
      <c r="K154" s="146"/>
      <c r="L154" s="146"/>
      <c r="M154" s="287"/>
      <c r="N154" s="144"/>
      <c r="O154" s="144"/>
    </row>
    <row r="155" spans="1:15" hidden="1" x14ac:dyDescent="0.25">
      <c r="A155" s="288"/>
      <c r="B155" s="162"/>
      <c r="C155" s="197"/>
      <c r="D155" s="161"/>
      <c r="E155" s="194" t="e">
        <f>VLOOKUP($B155,ListsReq!$AC$3:$AF$150,2,FALSE)</f>
        <v>#N/A</v>
      </c>
      <c r="F155" s="195" t="e">
        <f>IF($C$116=2020, VLOOKUP($B155,ListsReq!$AC$3:$AF$150,3,FALSE), IF($C$116=2019, VLOOKUP($B155,ListsReq!$AC$153:$AF$300,3,FALSE),""))</f>
        <v>#N/A</v>
      </c>
      <c r="G155" s="194" t="e">
        <f>VLOOKUP($B155,ListsReq!$AC$3:$AF$150,4,FALSE)</f>
        <v>#N/A</v>
      </c>
      <c r="H155" s="193" t="e">
        <f t="shared" si="1"/>
        <v>#N/A</v>
      </c>
      <c r="I155" s="160"/>
      <c r="J155" s="146"/>
      <c r="K155" s="146"/>
      <c r="L155" s="146"/>
      <c r="M155" s="287"/>
      <c r="N155" s="144"/>
      <c r="O155" s="144"/>
    </row>
    <row r="156" spans="1:15" hidden="1" x14ac:dyDescent="0.25">
      <c r="A156" s="288"/>
      <c r="B156" s="162"/>
      <c r="C156" s="197"/>
      <c r="D156" s="161"/>
      <c r="E156" s="194" t="e">
        <f>VLOOKUP($B156,ListsReq!$AC$3:$AF$150,2,FALSE)</f>
        <v>#N/A</v>
      </c>
      <c r="F156" s="195" t="e">
        <f>IF($C$116=2020, VLOOKUP($B156,ListsReq!$AC$3:$AF$150,3,FALSE), IF($C$116=2019, VLOOKUP($B156,ListsReq!$AC$153:$AF$300,3,FALSE),""))</f>
        <v>#N/A</v>
      </c>
      <c r="G156" s="194" t="e">
        <f>VLOOKUP($B156,ListsReq!$AC$3:$AF$150,4,FALSE)</f>
        <v>#N/A</v>
      </c>
      <c r="H156" s="193" t="e">
        <f t="shared" si="1"/>
        <v>#N/A</v>
      </c>
      <c r="I156" s="160"/>
      <c r="J156" s="146"/>
      <c r="K156" s="146"/>
      <c r="L156" s="146"/>
      <c r="M156" s="287"/>
      <c r="N156" s="144"/>
      <c r="O156" s="144"/>
    </row>
    <row r="157" spans="1:15" hidden="1" x14ac:dyDescent="0.25">
      <c r="A157" s="288"/>
      <c r="B157" s="162"/>
      <c r="C157" s="197"/>
      <c r="D157" s="161"/>
      <c r="E157" s="194" t="e">
        <f>VLOOKUP($B157,ListsReq!$AC$3:$AF$150,2,FALSE)</f>
        <v>#N/A</v>
      </c>
      <c r="F157" s="195" t="e">
        <f>IF($C$116=2020, VLOOKUP($B157,ListsReq!$AC$3:$AF$150,3,FALSE), IF($C$116=2019, VLOOKUP($B157,ListsReq!$AC$153:$AF$300,3,FALSE),""))</f>
        <v>#N/A</v>
      </c>
      <c r="G157" s="194" t="e">
        <f>VLOOKUP($B157,ListsReq!$AC$3:$AF$150,4,FALSE)</f>
        <v>#N/A</v>
      </c>
      <c r="H157" s="193" t="e">
        <f t="shared" si="1"/>
        <v>#N/A</v>
      </c>
      <c r="I157" s="160"/>
      <c r="J157" s="146"/>
      <c r="K157" s="146"/>
      <c r="L157" s="146"/>
      <c r="M157" s="287"/>
      <c r="N157" s="144"/>
      <c r="O157" s="144"/>
    </row>
    <row r="158" spans="1:15" hidden="1" x14ac:dyDescent="0.25">
      <c r="A158" s="288"/>
      <c r="B158" s="162"/>
      <c r="C158" s="197"/>
      <c r="D158" s="161"/>
      <c r="E158" s="194" t="e">
        <f>VLOOKUP($B158,ListsReq!$AC$3:$AF$150,2,FALSE)</f>
        <v>#N/A</v>
      </c>
      <c r="F158" s="195" t="e">
        <f>IF($C$116=2020, VLOOKUP($B158,ListsReq!$AC$3:$AF$150,3,FALSE), IF($C$116=2019, VLOOKUP($B158,ListsReq!$AC$153:$AF$300,3,FALSE),""))</f>
        <v>#N/A</v>
      </c>
      <c r="G158" s="194" t="e">
        <f>VLOOKUP($B158,ListsReq!$AC$3:$AF$150,4,FALSE)</f>
        <v>#N/A</v>
      </c>
      <c r="H158" s="193" t="e">
        <f t="shared" si="1"/>
        <v>#N/A</v>
      </c>
      <c r="I158" s="160"/>
      <c r="J158" s="146"/>
      <c r="K158" s="146"/>
      <c r="L158" s="146"/>
      <c r="M158" s="287"/>
      <c r="N158" s="144"/>
      <c r="O158" s="144"/>
    </row>
    <row r="159" spans="1:15" hidden="1" x14ac:dyDescent="0.25">
      <c r="A159" s="288"/>
      <c r="B159" s="162"/>
      <c r="C159" s="197"/>
      <c r="D159" s="161"/>
      <c r="E159" s="194" t="e">
        <f>VLOOKUP($B159,ListsReq!$AC$3:$AF$150,2,FALSE)</f>
        <v>#N/A</v>
      </c>
      <c r="F159" s="195" t="e">
        <f>IF($C$116=2020, VLOOKUP($B159,ListsReq!$AC$3:$AF$150,3,FALSE), IF($C$116=2019, VLOOKUP($B159,ListsReq!$AC$153:$AF$300,3,FALSE),""))</f>
        <v>#N/A</v>
      </c>
      <c r="G159" s="194" t="e">
        <f>VLOOKUP($B159,ListsReq!$AC$3:$AF$150,4,FALSE)</f>
        <v>#N/A</v>
      </c>
      <c r="H159" s="193" t="e">
        <f t="shared" si="1"/>
        <v>#N/A</v>
      </c>
      <c r="I159" s="160"/>
      <c r="J159" s="146"/>
      <c r="K159" s="146"/>
      <c r="L159" s="146"/>
      <c r="M159" s="287"/>
      <c r="N159" s="144"/>
      <c r="O159" s="144"/>
    </row>
    <row r="160" spans="1:15" hidden="1" x14ac:dyDescent="0.25">
      <c r="A160" s="288"/>
      <c r="B160" s="162"/>
      <c r="C160" s="197"/>
      <c r="D160" s="161"/>
      <c r="E160" s="194" t="e">
        <f>VLOOKUP($B160,ListsReq!$AC$3:$AF$150,2,FALSE)</f>
        <v>#N/A</v>
      </c>
      <c r="F160" s="195" t="e">
        <f>IF($C$116=2020, VLOOKUP($B160,ListsReq!$AC$3:$AF$150,3,FALSE), IF($C$116=2019, VLOOKUP($B160,ListsReq!$AC$153:$AF$300,3,FALSE),""))</f>
        <v>#N/A</v>
      </c>
      <c r="G160" s="194" t="e">
        <f>VLOOKUP($B160,ListsReq!$AC$3:$AF$150,4,FALSE)</f>
        <v>#N/A</v>
      </c>
      <c r="H160" s="193" t="e">
        <f t="shared" si="1"/>
        <v>#N/A</v>
      </c>
      <c r="I160" s="160"/>
      <c r="J160" s="146"/>
      <c r="K160" s="146"/>
      <c r="L160" s="146"/>
      <c r="M160" s="287"/>
      <c r="N160" s="144"/>
      <c r="O160" s="144"/>
    </row>
    <row r="161" spans="1:15" hidden="1" x14ac:dyDescent="0.25">
      <c r="A161" s="288"/>
      <c r="B161" s="162"/>
      <c r="C161" s="197"/>
      <c r="D161" s="161"/>
      <c r="E161" s="194" t="e">
        <f>VLOOKUP($B161,ListsReq!$AC$3:$AF$150,2,FALSE)</f>
        <v>#N/A</v>
      </c>
      <c r="F161" s="195" t="e">
        <f>IF($C$116=2020, VLOOKUP($B161,ListsReq!$AC$3:$AF$150,3,FALSE), IF($C$116=2019, VLOOKUP($B161,ListsReq!$AC$153:$AF$300,3,FALSE),""))</f>
        <v>#N/A</v>
      </c>
      <c r="G161" s="194" t="e">
        <f>VLOOKUP($B161,ListsReq!$AC$3:$AF$150,4,FALSE)</f>
        <v>#N/A</v>
      </c>
      <c r="H161" s="193" t="e">
        <f t="shared" si="1"/>
        <v>#N/A</v>
      </c>
      <c r="I161" s="160"/>
      <c r="J161" s="146"/>
      <c r="K161" s="146"/>
      <c r="L161" s="146"/>
      <c r="M161" s="287"/>
      <c r="N161" s="144"/>
      <c r="O161" s="144"/>
    </row>
    <row r="162" spans="1:15" hidden="1" x14ac:dyDescent="0.25">
      <c r="A162" s="288"/>
      <c r="B162" s="162"/>
      <c r="C162" s="197"/>
      <c r="D162" s="161"/>
      <c r="E162" s="194" t="e">
        <f>VLOOKUP($B162,ListsReq!$AC$3:$AF$150,2,FALSE)</f>
        <v>#N/A</v>
      </c>
      <c r="F162" s="195" t="e">
        <f>IF($C$116=2020, VLOOKUP($B162,ListsReq!$AC$3:$AF$150,3,FALSE), IF($C$116=2019, VLOOKUP($B162,ListsReq!$AC$153:$AF$300,3,FALSE),""))</f>
        <v>#N/A</v>
      </c>
      <c r="G162" s="194" t="e">
        <f>VLOOKUP($B162,ListsReq!$AC$3:$AF$150,4,FALSE)</f>
        <v>#N/A</v>
      </c>
      <c r="H162" s="193" t="e">
        <f t="shared" ref="H162:H193" si="3">(F162*D162)/1000</f>
        <v>#N/A</v>
      </c>
      <c r="I162" s="160"/>
      <c r="J162" s="146"/>
      <c r="K162" s="146"/>
      <c r="L162" s="146"/>
      <c r="M162" s="287"/>
      <c r="N162" s="144"/>
      <c r="O162" s="144"/>
    </row>
    <row r="163" spans="1:15" hidden="1" x14ac:dyDescent="0.25">
      <c r="A163" s="288"/>
      <c r="B163" s="162"/>
      <c r="C163" s="197"/>
      <c r="D163" s="161"/>
      <c r="E163" s="194" t="e">
        <f>VLOOKUP($B163,ListsReq!$AC$3:$AF$150,2,FALSE)</f>
        <v>#N/A</v>
      </c>
      <c r="F163" s="195" t="e">
        <f>IF($C$116=2020, VLOOKUP($B163,ListsReq!$AC$3:$AF$150,3,FALSE), IF($C$116=2019, VLOOKUP($B163,ListsReq!$AC$153:$AF$300,3,FALSE),""))</f>
        <v>#N/A</v>
      </c>
      <c r="G163" s="194" t="e">
        <f>VLOOKUP($B163,ListsReq!$AC$3:$AF$150,4,FALSE)</f>
        <v>#N/A</v>
      </c>
      <c r="H163" s="193" t="e">
        <f t="shared" si="3"/>
        <v>#N/A</v>
      </c>
      <c r="I163" s="160"/>
      <c r="J163" s="146"/>
      <c r="K163" s="146"/>
      <c r="L163" s="146"/>
      <c r="M163" s="287"/>
      <c r="N163" s="144"/>
      <c r="O163" s="144"/>
    </row>
    <row r="164" spans="1:15" hidden="1" x14ac:dyDescent="0.25">
      <c r="A164" s="288"/>
      <c r="B164" s="162"/>
      <c r="C164" s="197"/>
      <c r="D164" s="161"/>
      <c r="E164" s="194" t="e">
        <f>VLOOKUP($B164,ListsReq!$AC$3:$AF$150,2,FALSE)</f>
        <v>#N/A</v>
      </c>
      <c r="F164" s="195" t="e">
        <f>IF($C$116=2020, VLOOKUP($B164,ListsReq!$AC$3:$AF$150,3,FALSE), IF($C$116=2019, VLOOKUP($B164,ListsReq!$AC$153:$AF$300,3,FALSE),""))</f>
        <v>#N/A</v>
      </c>
      <c r="G164" s="194" t="e">
        <f>VLOOKUP($B164,ListsReq!$AC$3:$AF$150,4,FALSE)</f>
        <v>#N/A</v>
      </c>
      <c r="H164" s="193" t="e">
        <f t="shared" si="3"/>
        <v>#N/A</v>
      </c>
      <c r="I164" s="160"/>
      <c r="J164" s="146"/>
      <c r="K164" s="146"/>
      <c r="L164" s="146"/>
      <c r="M164" s="287"/>
      <c r="N164" s="144"/>
      <c r="O164" s="144"/>
    </row>
    <row r="165" spans="1:15" hidden="1" x14ac:dyDescent="0.25">
      <c r="A165" s="288"/>
      <c r="B165" s="162"/>
      <c r="C165" s="197"/>
      <c r="D165" s="161"/>
      <c r="E165" s="194" t="e">
        <f>VLOOKUP($B165,ListsReq!$AC$3:$AF$150,2,FALSE)</f>
        <v>#N/A</v>
      </c>
      <c r="F165" s="195" t="e">
        <f>IF($C$116=2020, VLOOKUP($B165,ListsReq!$AC$3:$AF$150,3,FALSE), IF($C$116=2019, VLOOKUP($B165,ListsReq!$AC$153:$AF$300,3,FALSE),""))</f>
        <v>#N/A</v>
      </c>
      <c r="G165" s="194" t="e">
        <f>VLOOKUP($B165,ListsReq!$AC$3:$AF$150,4,FALSE)</f>
        <v>#N/A</v>
      </c>
      <c r="H165" s="193" t="e">
        <f t="shared" si="3"/>
        <v>#N/A</v>
      </c>
      <c r="I165" s="160"/>
      <c r="J165" s="146"/>
      <c r="K165" s="146"/>
      <c r="L165" s="146"/>
      <c r="M165" s="287"/>
      <c r="N165" s="144"/>
      <c r="O165" s="144"/>
    </row>
    <row r="166" spans="1:15" hidden="1" x14ac:dyDescent="0.25">
      <c r="A166" s="288"/>
      <c r="B166" s="162"/>
      <c r="C166" s="197"/>
      <c r="D166" s="161"/>
      <c r="E166" s="194" t="e">
        <f>VLOOKUP($B166,ListsReq!$AC$3:$AF$150,2,FALSE)</f>
        <v>#N/A</v>
      </c>
      <c r="F166" s="195" t="e">
        <f>IF($C$116=2020, VLOOKUP($B166,ListsReq!$AC$3:$AF$150,3,FALSE), IF($C$116=2019, VLOOKUP($B166,ListsReq!$AC$153:$AF$300,3,FALSE),""))</f>
        <v>#N/A</v>
      </c>
      <c r="G166" s="194" t="e">
        <f>VLOOKUP($B166,ListsReq!$AC$3:$AF$150,4,FALSE)</f>
        <v>#N/A</v>
      </c>
      <c r="H166" s="193" t="e">
        <f t="shared" si="3"/>
        <v>#N/A</v>
      </c>
      <c r="I166" s="160"/>
      <c r="J166" s="146"/>
      <c r="K166" s="146"/>
      <c r="L166" s="146"/>
      <c r="M166" s="287"/>
      <c r="N166" s="144"/>
      <c r="O166" s="144"/>
    </row>
    <row r="167" spans="1:15" hidden="1" x14ac:dyDescent="0.25">
      <c r="A167" s="288"/>
      <c r="B167" s="162"/>
      <c r="C167" s="197"/>
      <c r="D167" s="161"/>
      <c r="E167" s="194" t="e">
        <f>VLOOKUP($B167,ListsReq!$AC$3:$AF$150,2,FALSE)</f>
        <v>#N/A</v>
      </c>
      <c r="F167" s="195" t="e">
        <f>IF($C$116=2020, VLOOKUP($B167,ListsReq!$AC$3:$AF$150,3,FALSE), IF($C$116=2019, VLOOKUP($B167,ListsReq!$AC$153:$AF$300,3,FALSE),""))</f>
        <v>#N/A</v>
      </c>
      <c r="G167" s="194" t="e">
        <f>VLOOKUP($B167,ListsReq!$AC$3:$AF$150,4,FALSE)</f>
        <v>#N/A</v>
      </c>
      <c r="H167" s="193" t="e">
        <f t="shared" si="3"/>
        <v>#N/A</v>
      </c>
      <c r="I167" s="160"/>
      <c r="J167" s="146"/>
      <c r="K167" s="146"/>
      <c r="L167" s="146"/>
      <c r="M167" s="287"/>
      <c r="N167" s="144"/>
      <c r="O167" s="144"/>
    </row>
    <row r="168" spans="1:15" hidden="1" x14ac:dyDescent="0.25">
      <c r="A168" s="288"/>
      <c r="B168" s="162"/>
      <c r="C168" s="197"/>
      <c r="D168" s="161"/>
      <c r="E168" s="194" t="e">
        <f>VLOOKUP($B168,ListsReq!$AC$3:$AF$150,2,FALSE)</f>
        <v>#N/A</v>
      </c>
      <c r="F168" s="195" t="e">
        <f>IF($C$116=2020, VLOOKUP($B168,ListsReq!$AC$3:$AF$150,3,FALSE), IF($C$116=2019, VLOOKUP($B168,ListsReq!$AC$153:$AF$300,3,FALSE),""))</f>
        <v>#N/A</v>
      </c>
      <c r="G168" s="194" t="e">
        <f>VLOOKUP($B168,ListsReq!$AC$3:$AF$150,4,FALSE)</f>
        <v>#N/A</v>
      </c>
      <c r="H168" s="193" t="e">
        <f t="shared" si="3"/>
        <v>#N/A</v>
      </c>
      <c r="I168" s="160"/>
      <c r="J168" s="146"/>
      <c r="K168" s="146"/>
      <c r="L168" s="146"/>
      <c r="M168" s="287"/>
      <c r="N168" s="144"/>
      <c r="O168" s="144"/>
    </row>
    <row r="169" spans="1:15" hidden="1" x14ac:dyDescent="0.25">
      <c r="A169" s="288"/>
      <c r="B169" s="162"/>
      <c r="C169" s="197"/>
      <c r="D169" s="161"/>
      <c r="E169" s="194" t="e">
        <f>VLOOKUP($B169,ListsReq!$AC$3:$AF$150,2,FALSE)</f>
        <v>#N/A</v>
      </c>
      <c r="F169" s="195" t="e">
        <f>IF($C$116=2020, VLOOKUP($B169,ListsReq!$AC$3:$AF$150,3,FALSE), IF($C$116=2019, VLOOKUP($B169,ListsReq!$AC$153:$AF$300,3,FALSE),""))</f>
        <v>#N/A</v>
      </c>
      <c r="G169" s="194" t="e">
        <f>VLOOKUP($B169,ListsReq!$AC$3:$AF$150,4,FALSE)</f>
        <v>#N/A</v>
      </c>
      <c r="H169" s="193" t="e">
        <f t="shared" si="3"/>
        <v>#N/A</v>
      </c>
      <c r="I169" s="160"/>
      <c r="J169" s="146"/>
      <c r="K169" s="146"/>
      <c r="L169" s="146"/>
      <c r="M169" s="287"/>
      <c r="N169" s="144"/>
      <c r="O169" s="144"/>
    </row>
    <row r="170" spans="1:15" hidden="1" x14ac:dyDescent="0.25">
      <c r="A170" s="288"/>
      <c r="B170" s="162"/>
      <c r="C170" s="197"/>
      <c r="D170" s="161"/>
      <c r="E170" s="194" t="e">
        <f>VLOOKUP($B170,ListsReq!$AC$3:$AF$150,2,FALSE)</f>
        <v>#N/A</v>
      </c>
      <c r="F170" s="195" t="e">
        <f>IF($C$116=2020, VLOOKUP($B170,ListsReq!$AC$3:$AF$150,3,FALSE), IF($C$116=2019, VLOOKUP($B170,ListsReq!$AC$153:$AF$300,3,FALSE),""))</f>
        <v>#N/A</v>
      </c>
      <c r="G170" s="194" t="e">
        <f>VLOOKUP($B170,ListsReq!$AC$3:$AF$150,4,FALSE)</f>
        <v>#N/A</v>
      </c>
      <c r="H170" s="193" t="e">
        <f t="shared" si="3"/>
        <v>#N/A</v>
      </c>
      <c r="I170" s="160"/>
      <c r="J170" s="146"/>
      <c r="K170" s="146"/>
      <c r="L170" s="146"/>
      <c r="M170" s="287"/>
      <c r="N170" s="144"/>
      <c r="O170" s="144"/>
    </row>
    <row r="171" spans="1:15" hidden="1" x14ac:dyDescent="0.25">
      <c r="A171" s="288"/>
      <c r="B171" s="162"/>
      <c r="C171" s="197"/>
      <c r="D171" s="161"/>
      <c r="E171" s="194" t="e">
        <f>VLOOKUP($B171,ListsReq!$AC$3:$AF$150,2,FALSE)</f>
        <v>#N/A</v>
      </c>
      <c r="F171" s="195" t="e">
        <f>IF($C$116=2020, VLOOKUP($B171,ListsReq!$AC$3:$AF$150,3,FALSE), IF($C$116=2019, VLOOKUP($B171,ListsReq!$AC$153:$AF$300,3,FALSE),""))</f>
        <v>#N/A</v>
      </c>
      <c r="G171" s="194" t="e">
        <f>VLOOKUP($B171,ListsReq!$AC$3:$AF$150,4,FALSE)</f>
        <v>#N/A</v>
      </c>
      <c r="H171" s="193" t="e">
        <f t="shared" si="3"/>
        <v>#N/A</v>
      </c>
      <c r="I171" s="160"/>
      <c r="J171" s="146"/>
      <c r="K171" s="146"/>
      <c r="L171" s="146"/>
      <c r="M171" s="287"/>
      <c r="N171" s="144"/>
      <c r="O171" s="144"/>
    </row>
    <row r="172" spans="1:15" hidden="1" x14ac:dyDescent="0.25">
      <c r="A172" s="288"/>
      <c r="B172" s="162"/>
      <c r="C172" s="197"/>
      <c r="D172" s="161"/>
      <c r="E172" s="194" t="e">
        <f>VLOOKUP($B172,ListsReq!$AC$3:$AF$150,2,FALSE)</f>
        <v>#N/A</v>
      </c>
      <c r="F172" s="195" t="e">
        <f>IF($C$116=2020, VLOOKUP($B172,ListsReq!$AC$3:$AF$150,3,FALSE), IF($C$116=2019, VLOOKUP($B172,ListsReq!$AC$153:$AF$300,3,FALSE),""))</f>
        <v>#N/A</v>
      </c>
      <c r="G172" s="194" t="e">
        <f>VLOOKUP($B172,ListsReq!$AC$3:$AF$150,4,FALSE)</f>
        <v>#N/A</v>
      </c>
      <c r="H172" s="193" t="e">
        <f t="shared" si="3"/>
        <v>#N/A</v>
      </c>
      <c r="I172" s="160"/>
      <c r="J172" s="146"/>
      <c r="K172" s="146"/>
      <c r="L172" s="146"/>
      <c r="M172" s="287"/>
      <c r="N172" s="144"/>
      <c r="O172" s="144"/>
    </row>
    <row r="173" spans="1:15" hidden="1" x14ac:dyDescent="0.25">
      <c r="A173" s="288"/>
      <c r="B173" s="162"/>
      <c r="C173" s="197"/>
      <c r="D173" s="161"/>
      <c r="E173" s="194" t="e">
        <f>VLOOKUP($B173,ListsReq!$AC$3:$AF$150,2,FALSE)</f>
        <v>#N/A</v>
      </c>
      <c r="F173" s="195" t="e">
        <f>IF($C$116=2020, VLOOKUP($B173,ListsReq!$AC$3:$AF$150,3,FALSE), IF($C$116=2019, VLOOKUP($B173,ListsReq!$AC$153:$AF$300,3,FALSE),""))</f>
        <v>#N/A</v>
      </c>
      <c r="G173" s="194" t="e">
        <f>VLOOKUP($B173,ListsReq!$AC$3:$AF$150,4,FALSE)</f>
        <v>#N/A</v>
      </c>
      <c r="H173" s="193" t="e">
        <f t="shared" si="3"/>
        <v>#N/A</v>
      </c>
      <c r="I173" s="160"/>
      <c r="J173" s="146"/>
      <c r="K173" s="146"/>
      <c r="L173" s="146"/>
      <c r="M173" s="287"/>
      <c r="N173" s="144"/>
      <c r="O173" s="144"/>
    </row>
    <row r="174" spans="1:15" hidden="1" x14ac:dyDescent="0.25">
      <c r="A174" s="288"/>
      <c r="B174" s="162"/>
      <c r="C174" s="197"/>
      <c r="D174" s="161"/>
      <c r="E174" s="194" t="e">
        <f>VLOOKUP($B174,ListsReq!$AC$3:$AF$150,2,FALSE)</f>
        <v>#N/A</v>
      </c>
      <c r="F174" s="195" t="e">
        <f>IF($C$116=2020, VLOOKUP($B174,ListsReq!$AC$3:$AF$150,3,FALSE), IF($C$116=2019, VLOOKUP($B174,ListsReq!$AC$153:$AF$300,3,FALSE),""))</f>
        <v>#N/A</v>
      </c>
      <c r="G174" s="194" t="e">
        <f>VLOOKUP($B174,ListsReq!$AC$3:$AF$150,4,FALSE)</f>
        <v>#N/A</v>
      </c>
      <c r="H174" s="193" t="e">
        <f t="shared" si="3"/>
        <v>#N/A</v>
      </c>
      <c r="I174" s="160"/>
      <c r="J174" s="146"/>
      <c r="K174" s="146"/>
      <c r="L174" s="146"/>
      <c r="M174" s="287"/>
      <c r="N174" s="144"/>
      <c r="O174" s="144"/>
    </row>
    <row r="175" spans="1:15" hidden="1" x14ac:dyDescent="0.25">
      <c r="A175" s="288"/>
      <c r="B175" s="162"/>
      <c r="C175" s="197"/>
      <c r="D175" s="161"/>
      <c r="E175" s="194" t="e">
        <f>VLOOKUP($B175,ListsReq!$AC$3:$AF$150,2,FALSE)</f>
        <v>#N/A</v>
      </c>
      <c r="F175" s="195" t="e">
        <f>IF($C$116=2020, VLOOKUP($B175,ListsReq!$AC$3:$AF$150,3,FALSE), IF($C$116=2019, VLOOKUP($B175,ListsReq!$AC$153:$AF$300,3,FALSE),""))</f>
        <v>#N/A</v>
      </c>
      <c r="G175" s="194" t="e">
        <f>VLOOKUP($B175,ListsReq!$AC$3:$AF$150,4,FALSE)</f>
        <v>#N/A</v>
      </c>
      <c r="H175" s="193" t="e">
        <f t="shared" si="3"/>
        <v>#N/A</v>
      </c>
      <c r="I175" s="160"/>
      <c r="J175" s="146"/>
      <c r="K175" s="146"/>
      <c r="L175" s="146"/>
      <c r="M175" s="287"/>
      <c r="N175" s="144"/>
      <c r="O175" s="144"/>
    </row>
    <row r="176" spans="1:15" hidden="1" x14ac:dyDescent="0.25">
      <c r="A176" s="288"/>
      <c r="B176" s="162"/>
      <c r="C176" s="197"/>
      <c r="D176" s="161"/>
      <c r="E176" s="194" t="e">
        <f>VLOOKUP($B176,ListsReq!$AC$3:$AF$150,2,FALSE)</f>
        <v>#N/A</v>
      </c>
      <c r="F176" s="195" t="e">
        <f>IF($C$116=2020, VLOOKUP($B176,ListsReq!$AC$3:$AF$150,3,FALSE), IF($C$116=2019, VLOOKUP($B176,ListsReq!$AC$153:$AF$300,3,FALSE),""))</f>
        <v>#N/A</v>
      </c>
      <c r="G176" s="194" t="e">
        <f>VLOOKUP($B176,ListsReq!$AC$3:$AF$150,4,FALSE)</f>
        <v>#N/A</v>
      </c>
      <c r="H176" s="193" t="e">
        <f t="shared" si="3"/>
        <v>#N/A</v>
      </c>
      <c r="I176" s="160"/>
      <c r="J176" s="146"/>
      <c r="K176" s="146"/>
      <c r="L176" s="146"/>
      <c r="M176" s="287"/>
      <c r="N176" s="144"/>
      <c r="O176" s="144"/>
    </row>
    <row r="177" spans="1:15" hidden="1" x14ac:dyDescent="0.25">
      <c r="A177" s="288"/>
      <c r="B177" s="162"/>
      <c r="C177" s="197"/>
      <c r="D177" s="161"/>
      <c r="E177" s="194" t="e">
        <f>VLOOKUP($B177,ListsReq!$AC$3:$AF$150,2,FALSE)</f>
        <v>#N/A</v>
      </c>
      <c r="F177" s="195" t="e">
        <f>IF($C$116=2020, VLOOKUP($B177,ListsReq!$AC$3:$AF$150,3,FALSE), IF($C$116=2019, VLOOKUP($B177,ListsReq!$AC$153:$AF$300,3,FALSE),""))</f>
        <v>#N/A</v>
      </c>
      <c r="G177" s="194" t="e">
        <f>VLOOKUP($B177,ListsReq!$AC$3:$AF$150,4,FALSE)</f>
        <v>#N/A</v>
      </c>
      <c r="H177" s="193" t="e">
        <f t="shared" si="3"/>
        <v>#N/A</v>
      </c>
      <c r="I177" s="160"/>
      <c r="J177" s="146"/>
      <c r="K177" s="146"/>
      <c r="L177" s="146"/>
      <c r="M177" s="287"/>
      <c r="N177" s="144"/>
      <c r="O177" s="144"/>
    </row>
    <row r="178" spans="1:15" hidden="1" x14ac:dyDescent="0.25">
      <c r="A178" s="288"/>
      <c r="B178" s="162"/>
      <c r="C178" s="197"/>
      <c r="D178" s="161"/>
      <c r="E178" s="194" t="e">
        <f>VLOOKUP($B178,ListsReq!$AC$3:$AF$150,2,FALSE)</f>
        <v>#N/A</v>
      </c>
      <c r="F178" s="195" t="e">
        <f>IF($C$116=2020, VLOOKUP($B178,ListsReq!$AC$3:$AF$150,3,FALSE), IF($C$116=2019, VLOOKUP($B178,ListsReq!$AC$153:$AF$300,3,FALSE),""))</f>
        <v>#N/A</v>
      </c>
      <c r="G178" s="194" t="e">
        <f>VLOOKUP($B178,ListsReq!$AC$3:$AF$150,4,FALSE)</f>
        <v>#N/A</v>
      </c>
      <c r="H178" s="193" t="e">
        <f t="shared" si="3"/>
        <v>#N/A</v>
      </c>
      <c r="I178" s="160"/>
      <c r="J178" s="146"/>
      <c r="K178" s="146"/>
      <c r="L178" s="146"/>
      <c r="M178" s="287"/>
      <c r="N178" s="144"/>
      <c r="O178" s="144"/>
    </row>
    <row r="179" spans="1:15" hidden="1" x14ac:dyDescent="0.25">
      <c r="A179" s="288"/>
      <c r="B179" s="162"/>
      <c r="C179" s="197"/>
      <c r="D179" s="161"/>
      <c r="E179" s="194" t="e">
        <f>VLOOKUP($B179,ListsReq!$AC$3:$AF$150,2,FALSE)</f>
        <v>#N/A</v>
      </c>
      <c r="F179" s="195" t="e">
        <f>IF($C$116=2020, VLOOKUP($B179,ListsReq!$AC$3:$AF$150,3,FALSE), IF($C$116=2019, VLOOKUP($B179,ListsReq!$AC$153:$AF$300,3,FALSE),""))</f>
        <v>#N/A</v>
      </c>
      <c r="G179" s="194" t="e">
        <f>VLOOKUP($B179,ListsReq!$AC$3:$AF$150,4,FALSE)</f>
        <v>#N/A</v>
      </c>
      <c r="H179" s="193" t="e">
        <f t="shared" si="3"/>
        <v>#N/A</v>
      </c>
      <c r="I179" s="160"/>
      <c r="J179" s="146"/>
      <c r="K179" s="146"/>
      <c r="L179" s="146"/>
      <c r="M179" s="287"/>
      <c r="N179" s="144"/>
      <c r="O179" s="144"/>
    </row>
    <row r="180" spans="1:15" hidden="1" x14ac:dyDescent="0.25">
      <c r="A180" s="288"/>
      <c r="B180" s="162"/>
      <c r="C180" s="197"/>
      <c r="D180" s="161"/>
      <c r="E180" s="194" t="e">
        <f>VLOOKUP($B180,ListsReq!$AC$3:$AF$150,2,FALSE)</f>
        <v>#N/A</v>
      </c>
      <c r="F180" s="195" t="e">
        <f>IF($C$116=2020, VLOOKUP($B180,ListsReq!$AC$3:$AF$150,3,FALSE), IF($C$116=2019, VLOOKUP($B180,ListsReq!$AC$153:$AF$300,3,FALSE),""))</f>
        <v>#N/A</v>
      </c>
      <c r="G180" s="194" t="e">
        <f>VLOOKUP($B180,ListsReq!$AC$3:$AF$150,4,FALSE)</f>
        <v>#N/A</v>
      </c>
      <c r="H180" s="193" t="e">
        <f t="shared" si="3"/>
        <v>#N/A</v>
      </c>
      <c r="I180" s="160"/>
      <c r="J180" s="146"/>
      <c r="K180" s="146"/>
      <c r="L180" s="146"/>
      <c r="M180" s="287"/>
      <c r="N180" s="144"/>
      <c r="O180" s="144"/>
    </row>
    <row r="181" spans="1:15" hidden="1" x14ac:dyDescent="0.25">
      <c r="A181" s="288"/>
      <c r="B181" s="162"/>
      <c r="C181" s="197"/>
      <c r="D181" s="161"/>
      <c r="E181" s="194" t="e">
        <f>VLOOKUP($B181,ListsReq!$AC$3:$AF$150,2,FALSE)</f>
        <v>#N/A</v>
      </c>
      <c r="F181" s="195" t="e">
        <f>IF($C$116=2020, VLOOKUP($B181,ListsReq!$AC$3:$AF$150,3,FALSE), IF($C$116=2019, VLOOKUP($B181,ListsReq!$AC$153:$AF$300,3,FALSE),""))</f>
        <v>#N/A</v>
      </c>
      <c r="G181" s="194" t="e">
        <f>VLOOKUP($B181,ListsReq!$AC$3:$AF$150,4,FALSE)</f>
        <v>#N/A</v>
      </c>
      <c r="H181" s="193" t="e">
        <f t="shared" si="3"/>
        <v>#N/A</v>
      </c>
      <c r="I181" s="160"/>
      <c r="J181" s="146"/>
      <c r="K181" s="146"/>
      <c r="L181" s="146"/>
      <c r="M181" s="287"/>
      <c r="N181" s="144"/>
      <c r="O181" s="144"/>
    </row>
    <row r="182" spans="1:15" hidden="1" x14ac:dyDescent="0.25">
      <c r="A182" s="288"/>
      <c r="B182" s="162"/>
      <c r="C182" s="197"/>
      <c r="D182" s="161"/>
      <c r="E182" s="194" t="e">
        <f>VLOOKUP($B182,ListsReq!$AC$3:$AF$150,2,FALSE)</f>
        <v>#N/A</v>
      </c>
      <c r="F182" s="195" t="e">
        <f>IF($C$116=2020, VLOOKUP($B182,ListsReq!$AC$3:$AF$150,3,FALSE), IF($C$116=2019, VLOOKUP($B182,ListsReq!$AC$153:$AF$300,3,FALSE),""))</f>
        <v>#N/A</v>
      </c>
      <c r="G182" s="194" t="e">
        <f>VLOOKUP($B182,ListsReq!$AC$3:$AF$150,4,FALSE)</f>
        <v>#N/A</v>
      </c>
      <c r="H182" s="193" t="e">
        <f t="shared" si="3"/>
        <v>#N/A</v>
      </c>
      <c r="I182" s="160"/>
      <c r="J182" s="146"/>
      <c r="K182" s="146"/>
      <c r="L182" s="146"/>
      <c r="M182" s="287"/>
      <c r="N182" s="144"/>
      <c r="O182" s="144"/>
    </row>
    <row r="183" spans="1:15" hidden="1" x14ac:dyDescent="0.25">
      <c r="A183" s="288"/>
      <c r="B183" s="162"/>
      <c r="C183" s="197"/>
      <c r="D183" s="161"/>
      <c r="E183" s="194" t="e">
        <f>VLOOKUP($B183,ListsReq!$AC$3:$AF$150,2,FALSE)</f>
        <v>#N/A</v>
      </c>
      <c r="F183" s="195" t="e">
        <f>IF($C$116=2020, VLOOKUP($B183,ListsReq!$AC$3:$AF$150,3,FALSE), IF($C$116=2019, VLOOKUP($B183,ListsReq!$AC$153:$AF$300,3,FALSE),""))</f>
        <v>#N/A</v>
      </c>
      <c r="G183" s="194" t="e">
        <f>VLOOKUP($B183,ListsReq!$AC$3:$AF$150,4,FALSE)</f>
        <v>#N/A</v>
      </c>
      <c r="H183" s="193" t="e">
        <f t="shared" si="3"/>
        <v>#N/A</v>
      </c>
      <c r="I183" s="160"/>
      <c r="J183" s="146"/>
      <c r="K183" s="146"/>
      <c r="L183" s="146"/>
      <c r="M183" s="287"/>
      <c r="N183" s="144"/>
      <c r="O183" s="144"/>
    </row>
    <row r="184" spans="1:15" hidden="1" x14ac:dyDescent="0.25">
      <c r="A184" s="288"/>
      <c r="B184" s="162"/>
      <c r="C184" s="197"/>
      <c r="D184" s="161"/>
      <c r="E184" s="194" t="e">
        <f>VLOOKUP($B184,ListsReq!$AC$3:$AF$150,2,FALSE)</f>
        <v>#N/A</v>
      </c>
      <c r="F184" s="195" t="e">
        <f>IF($C$116=2020, VLOOKUP($B184,ListsReq!$AC$3:$AF$150,3,FALSE), IF($C$116=2019, VLOOKUP($B184,ListsReq!$AC$153:$AF$300,3,FALSE),""))</f>
        <v>#N/A</v>
      </c>
      <c r="G184" s="194" t="e">
        <f>VLOOKUP($B184,ListsReq!$AC$3:$AF$150,4,FALSE)</f>
        <v>#N/A</v>
      </c>
      <c r="H184" s="193" t="e">
        <f t="shared" si="3"/>
        <v>#N/A</v>
      </c>
      <c r="I184" s="160"/>
      <c r="J184" s="146"/>
      <c r="K184" s="146"/>
      <c r="L184" s="146"/>
      <c r="M184" s="287"/>
      <c r="N184" s="144"/>
      <c r="O184" s="144"/>
    </row>
    <row r="185" spans="1:15" hidden="1" x14ac:dyDescent="0.25">
      <c r="A185" s="288"/>
      <c r="B185" s="162"/>
      <c r="C185" s="197"/>
      <c r="D185" s="161"/>
      <c r="E185" s="194" t="e">
        <f>VLOOKUP($B185,ListsReq!$AC$3:$AF$150,2,FALSE)</f>
        <v>#N/A</v>
      </c>
      <c r="F185" s="195" t="e">
        <f>IF($C$116=2020, VLOOKUP($B185,ListsReq!$AC$3:$AF$150,3,FALSE), IF($C$116=2019, VLOOKUP($B185,ListsReq!$AC$153:$AF$300,3,FALSE),""))</f>
        <v>#N/A</v>
      </c>
      <c r="G185" s="194" t="e">
        <f>VLOOKUP($B185,ListsReq!$AC$3:$AF$150,4,FALSE)</f>
        <v>#N/A</v>
      </c>
      <c r="H185" s="193" t="e">
        <f t="shared" si="3"/>
        <v>#N/A</v>
      </c>
      <c r="I185" s="160"/>
      <c r="J185" s="146"/>
      <c r="K185" s="146"/>
      <c r="L185" s="146"/>
      <c r="M185" s="287"/>
      <c r="N185" s="144"/>
      <c r="O185" s="144"/>
    </row>
    <row r="186" spans="1:15" hidden="1" x14ac:dyDescent="0.25">
      <c r="A186" s="288"/>
      <c r="B186" s="162"/>
      <c r="C186" s="197"/>
      <c r="D186" s="161"/>
      <c r="E186" s="194" t="e">
        <f>VLOOKUP($B186,ListsReq!$AC$3:$AF$150,2,FALSE)</f>
        <v>#N/A</v>
      </c>
      <c r="F186" s="195" t="e">
        <f>IF($C$116=2020, VLOOKUP($B186,ListsReq!$AC$3:$AF$150,3,FALSE), IF($C$116=2019, VLOOKUP($B186,ListsReq!$AC$153:$AF$300,3,FALSE),""))</f>
        <v>#N/A</v>
      </c>
      <c r="G186" s="194" t="e">
        <f>VLOOKUP($B186,ListsReq!$AC$3:$AF$150,4,FALSE)</f>
        <v>#N/A</v>
      </c>
      <c r="H186" s="193" t="e">
        <f t="shared" si="3"/>
        <v>#N/A</v>
      </c>
      <c r="I186" s="160"/>
      <c r="J186" s="146"/>
      <c r="K186" s="146"/>
      <c r="L186" s="146"/>
      <c r="M186" s="287"/>
      <c r="N186" s="144"/>
      <c r="O186" s="144"/>
    </row>
    <row r="187" spans="1:15" hidden="1" x14ac:dyDescent="0.25">
      <c r="A187" s="288"/>
      <c r="B187" s="162"/>
      <c r="C187" s="197"/>
      <c r="D187" s="161"/>
      <c r="E187" s="194" t="e">
        <f>VLOOKUP($B187,ListsReq!$AC$3:$AF$150,2,FALSE)</f>
        <v>#N/A</v>
      </c>
      <c r="F187" s="195" t="e">
        <f>IF($C$116=2020, VLOOKUP($B187,ListsReq!$AC$3:$AF$150,3,FALSE), IF($C$116=2019, VLOOKUP($B187,ListsReq!$AC$153:$AF$300,3,FALSE),""))</f>
        <v>#N/A</v>
      </c>
      <c r="G187" s="194" t="e">
        <f>VLOOKUP($B187,ListsReq!$AC$3:$AF$150,4,FALSE)</f>
        <v>#N/A</v>
      </c>
      <c r="H187" s="193" t="e">
        <f t="shared" si="3"/>
        <v>#N/A</v>
      </c>
      <c r="I187" s="160"/>
      <c r="J187" s="146"/>
      <c r="K187" s="146"/>
      <c r="L187" s="146"/>
      <c r="M187" s="287"/>
      <c r="N187" s="144"/>
      <c r="O187" s="144"/>
    </row>
    <row r="188" spans="1:15" hidden="1" x14ac:dyDescent="0.25">
      <c r="A188" s="288"/>
      <c r="B188" s="162"/>
      <c r="C188" s="197"/>
      <c r="D188" s="161"/>
      <c r="E188" s="194" t="e">
        <f>VLOOKUP($B188,ListsReq!$AC$3:$AF$150,2,FALSE)</f>
        <v>#N/A</v>
      </c>
      <c r="F188" s="195" t="e">
        <f>IF($C$116=2020, VLOOKUP($B188,ListsReq!$AC$3:$AF$150,3,FALSE), IF($C$116=2019, VLOOKUP($B188,ListsReq!$AC$153:$AF$300,3,FALSE),""))</f>
        <v>#N/A</v>
      </c>
      <c r="G188" s="194" t="e">
        <f>VLOOKUP($B188,ListsReq!$AC$3:$AF$150,4,FALSE)</f>
        <v>#N/A</v>
      </c>
      <c r="H188" s="193" t="e">
        <f t="shared" si="3"/>
        <v>#N/A</v>
      </c>
      <c r="I188" s="160"/>
      <c r="J188" s="146"/>
      <c r="K188" s="146"/>
      <c r="L188" s="146"/>
      <c r="M188" s="287"/>
      <c r="N188" s="144"/>
      <c r="O188" s="144"/>
    </row>
    <row r="189" spans="1:15" hidden="1" x14ac:dyDescent="0.25">
      <c r="A189" s="288"/>
      <c r="B189" s="162"/>
      <c r="C189" s="197"/>
      <c r="D189" s="161"/>
      <c r="E189" s="194" t="e">
        <f>VLOOKUP($B189,ListsReq!$AC$3:$AF$150,2,FALSE)</f>
        <v>#N/A</v>
      </c>
      <c r="F189" s="195" t="e">
        <f>IF($C$116=2020, VLOOKUP($B189,ListsReq!$AC$3:$AF$150,3,FALSE), IF($C$116=2019, VLOOKUP($B189,ListsReq!$AC$153:$AF$300,3,FALSE),""))</f>
        <v>#N/A</v>
      </c>
      <c r="G189" s="194" t="e">
        <f>VLOOKUP($B189,ListsReq!$AC$3:$AF$150,4,FALSE)</f>
        <v>#N/A</v>
      </c>
      <c r="H189" s="193" t="e">
        <f t="shared" si="3"/>
        <v>#N/A</v>
      </c>
      <c r="I189" s="160"/>
      <c r="J189" s="146"/>
      <c r="K189" s="146"/>
      <c r="L189" s="146"/>
      <c r="M189" s="287"/>
      <c r="N189" s="144"/>
      <c r="O189" s="144"/>
    </row>
    <row r="190" spans="1:15" hidden="1" x14ac:dyDescent="0.25">
      <c r="A190" s="288"/>
      <c r="B190" s="162"/>
      <c r="C190" s="197"/>
      <c r="D190" s="161"/>
      <c r="E190" s="194" t="e">
        <f>VLOOKUP($B190,ListsReq!$AC$3:$AF$150,2,FALSE)</f>
        <v>#N/A</v>
      </c>
      <c r="F190" s="195" t="e">
        <f>IF($C$116=2020, VLOOKUP($B190,ListsReq!$AC$3:$AF$150,3,FALSE), IF($C$116=2019, VLOOKUP($B190,ListsReq!$AC$153:$AF$300,3,FALSE),""))</f>
        <v>#N/A</v>
      </c>
      <c r="G190" s="194" t="e">
        <f>VLOOKUP($B190,ListsReq!$AC$3:$AF$150,4,FALSE)</f>
        <v>#N/A</v>
      </c>
      <c r="H190" s="193" t="e">
        <f t="shared" si="3"/>
        <v>#N/A</v>
      </c>
      <c r="I190" s="160"/>
      <c r="J190" s="146"/>
      <c r="K190" s="146"/>
      <c r="L190" s="146"/>
      <c r="M190" s="287"/>
      <c r="N190" s="144"/>
      <c r="O190" s="144"/>
    </row>
    <row r="191" spans="1:15" hidden="1" x14ac:dyDescent="0.25">
      <c r="A191" s="288"/>
      <c r="B191" s="162"/>
      <c r="C191" s="197"/>
      <c r="D191" s="161"/>
      <c r="E191" s="194" t="e">
        <f>VLOOKUP($B191,ListsReq!$AC$3:$AF$150,2,FALSE)</f>
        <v>#N/A</v>
      </c>
      <c r="F191" s="195" t="e">
        <f>IF($C$116=2020, VLOOKUP($B191,ListsReq!$AC$3:$AF$150,3,FALSE), IF($C$116=2019, VLOOKUP($B191,ListsReq!$AC$153:$AF$300,3,FALSE),""))</f>
        <v>#N/A</v>
      </c>
      <c r="G191" s="194" t="e">
        <f>VLOOKUP($B191,ListsReq!$AC$3:$AF$150,4,FALSE)</f>
        <v>#N/A</v>
      </c>
      <c r="H191" s="193" t="e">
        <f t="shared" si="3"/>
        <v>#N/A</v>
      </c>
      <c r="I191" s="160"/>
      <c r="J191" s="146"/>
      <c r="K191" s="146"/>
      <c r="L191" s="146"/>
      <c r="M191" s="287"/>
      <c r="N191" s="144"/>
      <c r="O191" s="144"/>
    </row>
    <row r="192" spans="1:15" hidden="1" x14ac:dyDescent="0.25">
      <c r="A192" s="288"/>
      <c r="B192" s="162"/>
      <c r="C192" s="196"/>
      <c r="D192" s="158"/>
      <c r="E192" s="194" t="e">
        <f>VLOOKUP($B192,ListsReq!$AC$3:$AF$150,2,FALSE)</f>
        <v>#N/A</v>
      </c>
      <c r="F192" s="195" t="e">
        <f>IF($C$116=2020, VLOOKUP($B192,ListsReq!$AC$3:$AF$150,3,FALSE), IF($C$116=2019, VLOOKUP($B192,ListsReq!$AC$153:$AF$300,3,FALSE),""))</f>
        <v>#N/A</v>
      </c>
      <c r="G192" s="194" t="e">
        <f>VLOOKUP($B192,ListsReq!$AC$3:$AF$150,4,FALSE)</f>
        <v>#N/A</v>
      </c>
      <c r="H192" s="193" t="e">
        <f t="shared" si="3"/>
        <v>#N/A</v>
      </c>
      <c r="I192" s="157"/>
      <c r="J192" s="146"/>
      <c r="K192" s="146"/>
      <c r="L192" s="146"/>
      <c r="M192" s="287"/>
      <c r="N192" s="144"/>
      <c r="O192" s="144"/>
    </row>
    <row r="193" spans="1:15" hidden="1" x14ac:dyDescent="0.25">
      <c r="A193" s="288"/>
      <c r="B193" s="162"/>
      <c r="C193" s="196"/>
      <c r="D193" s="158"/>
      <c r="E193" s="194" t="e">
        <f>VLOOKUP($B193,ListsReq!$AC$3:$AF$150,2,FALSE)</f>
        <v>#N/A</v>
      </c>
      <c r="F193" s="195" t="e">
        <f>IF($C$116=2020, VLOOKUP($B193,ListsReq!$AC$3:$AF$150,3,FALSE), IF($C$116=2019, VLOOKUP($B193,ListsReq!$AC$153:$AF$300,3,FALSE),""))</f>
        <v>#N/A</v>
      </c>
      <c r="G193" s="194" t="e">
        <f>VLOOKUP($B193,ListsReq!$AC$3:$AF$150,4,FALSE)</f>
        <v>#N/A</v>
      </c>
      <c r="H193" s="193" t="e">
        <f t="shared" si="3"/>
        <v>#N/A</v>
      </c>
      <c r="I193" s="157"/>
      <c r="J193" s="146"/>
      <c r="K193" s="146"/>
      <c r="L193" s="146"/>
      <c r="M193" s="287"/>
      <c r="N193" s="144"/>
      <c r="O193" s="144"/>
    </row>
    <row r="194" spans="1:15" hidden="1" x14ac:dyDescent="0.25">
      <c r="A194" s="288"/>
      <c r="B194" s="162"/>
      <c r="C194" s="196"/>
      <c r="D194" s="158"/>
      <c r="E194" s="194" t="e">
        <f>VLOOKUP($B194,ListsReq!$AC$3:$AF$150,2,FALSE)</f>
        <v>#N/A</v>
      </c>
      <c r="F194" s="195" t="e">
        <f>IF($C$116=2020, VLOOKUP($B194,ListsReq!$AC$3:$AF$150,3,FALSE), IF($C$116=2019, VLOOKUP($B194,ListsReq!$AC$153:$AF$300,3,FALSE),""))</f>
        <v>#N/A</v>
      </c>
      <c r="G194" s="194" t="e">
        <f>VLOOKUP($B194,ListsReq!$AC$3:$AF$150,4,FALSE)</f>
        <v>#N/A</v>
      </c>
      <c r="H194" s="193" t="e">
        <f t="shared" ref="H194:H219" si="4">(F194*D194)/1000</f>
        <v>#N/A</v>
      </c>
      <c r="I194" s="157"/>
      <c r="J194" s="146"/>
      <c r="K194" s="146"/>
      <c r="L194" s="146"/>
      <c r="M194" s="287"/>
      <c r="N194" s="144"/>
      <c r="O194" s="144"/>
    </row>
    <row r="195" spans="1:15" hidden="1" x14ac:dyDescent="0.25">
      <c r="A195" s="288"/>
      <c r="B195" s="162"/>
      <c r="C195" s="196"/>
      <c r="D195" s="158"/>
      <c r="E195" s="194" t="e">
        <f>VLOOKUP($B195,ListsReq!$AC$3:$AF$150,2,FALSE)</f>
        <v>#N/A</v>
      </c>
      <c r="F195" s="195" t="e">
        <f>IF($C$116=2020, VLOOKUP($B195,ListsReq!$AC$3:$AF$150,3,FALSE), IF($C$116=2019, VLOOKUP($B195,ListsReq!$AC$153:$AF$300,3,FALSE),""))</f>
        <v>#N/A</v>
      </c>
      <c r="G195" s="194" t="e">
        <f>VLOOKUP($B195,ListsReq!$AC$3:$AF$150,4,FALSE)</f>
        <v>#N/A</v>
      </c>
      <c r="H195" s="193" t="e">
        <f t="shared" si="4"/>
        <v>#N/A</v>
      </c>
      <c r="I195" s="157"/>
      <c r="J195" s="146"/>
      <c r="K195" s="146"/>
      <c r="L195" s="146"/>
      <c r="M195" s="287"/>
      <c r="N195" s="144"/>
      <c r="O195" s="144"/>
    </row>
    <row r="196" spans="1:15" hidden="1" x14ac:dyDescent="0.25">
      <c r="A196" s="288"/>
      <c r="B196" s="162"/>
      <c r="C196" s="196"/>
      <c r="D196" s="158"/>
      <c r="E196" s="194" t="e">
        <f>VLOOKUP($B196,ListsReq!$AC$3:$AF$150,2,FALSE)</f>
        <v>#N/A</v>
      </c>
      <c r="F196" s="195" t="e">
        <f>IF($C$116=2020, VLOOKUP($B196,ListsReq!$AC$3:$AF$150,3,FALSE), IF($C$116=2019, VLOOKUP($B196,ListsReq!$AC$153:$AF$300,3,FALSE),""))</f>
        <v>#N/A</v>
      </c>
      <c r="G196" s="194" t="e">
        <f>VLOOKUP($B196,ListsReq!$AC$3:$AF$150,4,FALSE)</f>
        <v>#N/A</v>
      </c>
      <c r="H196" s="193" t="e">
        <f t="shared" si="4"/>
        <v>#N/A</v>
      </c>
      <c r="I196" s="157"/>
      <c r="J196" s="146"/>
      <c r="K196" s="146"/>
      <c r="L196" s="146"/>
      <c r="M196" s="287"/>
      <c r="N196" s="144"/>
      <c r="O196" s="144"/>
    </row>
    <row r="197" spans="1:15" hidden="1" x14ac:dyDescent="0.25">
      <c r="A197" s="288"/>
      <c r="B197" s="162"/>
      <c r="C197" s="196"/>
      <c r="D197" s="158"/>
      <c r="E197" s="194" t="e">
        <f>VLOOKUP($B197,ListsReq!$AC$3:$AF$150,2,FALSE)</f>
        <v>#N/A</v>
      </c>
      <c r="F197" s="195" t="e">
        <f>IF($C$116=2020, VLOOKUP($B197,ListsReq!$AC$3:$AF$150,3,FALSE), IF($C$116=2019, VLOOKUP($B197,ListsReq!$AC$153:$AF$300,3,FALSE),""))</f>
        <v>#N/A</v>
      </c>
      <c r="G197" s="194" t="e">
        <f>VLOOKUP($B197,ListsReq!$AC$3:$AF$150,4,FALSE)</f>
        <v>#N/A</v>
      </c>
      <c r="H197" s="193" t="e">
        <f t="shared" si="4"/>
        <v>#N/A</v>
      </c>
      <c r="I197" s="157"/>
      <c r="J197" s="146"/>
      <c r="K197" s="146"/>
      <c r="L197" s="146"/>
      <c r="M197" s="287"/>
      <c r="N197" s="144"/>
      <c r="O197" s="144"/>
    </row>
    <row r="198" spans="1:15" hidden="1" x14ac:dyDescent="0.25">
      <c r="A198" s="288"/>
      <c r="B198" s="162"/>
      <c r="C198" s="196"/>
      <c r="D198" s="158"/>
      <c r="E198" s="194" t="e">
        <f>VLOOKUP($B198,ListsReq!$AC$3:$AF$150,2,FALSE)</f>
        <v>#N/A</v>
      </c>
      <c r="F198" s="195" t="e">
        <f>IF($C$116=2020, VLOOKUP($B198,ListsReq!$AC$3:$AF$150,3,FALSE), IF($C$116=2019, VLOOKUP($B198,ListsReq!$AC$153:$AF$300,3,FALSE),""))</f>
        <v>#N/A</v>
      </c>
      <c r="G198" s="194" t="e">
        <f>VLOOKUP($B198,ListsReq!$AC$3:$AF$150,4,FALSE)</f>
        <v>#N/A</v>
      </c>
      <c r="H198" s="193" t="e">
        <f t="shared" si="4"/>
        <v>#N/A</v>
      </c>
      <c r="I198" s="157"/>
      <c r="J198" s="146"/>
      <c r="K198" s="146"/>
      <c r="L198" s="146"/>
      <c r="M198" s="287"/>
      <c r="N198" s="144"/>
      <c r="O198" s="144"/>
    </row>
    <row r="199" spans="1:15" hidden="1" x14ac:dyDescent="0.25">
      <c r="A199" s="288"/>
      <c r="B199" s="162"/>
      <c r="C199" s="196"/>
      <c r="D199" s="158"/>
      <c r="E199" s="194" t="e">
        <f>VLOOKUP($B199,ListsReq!$AC$3:$AF$150,2,FALSE)</f>
        <v>#N/A</v>
      </c>
      <c r="F199" s="195" t="e">
        <f>IF($C$116=2020, VLOOKUP($B199,ListsReq!$AC$3:$AF$150,3,FALSE), IF($C$116=2019, VLOOKUP($B199,ListsReq!$AC$153:$AF$300,3,FALSE),""))</f>
        <v>#N/A</v>
      </c>
      <c r="G199" s="194" t="e">
        <f>VLOOKUP($B199,ListsReq!$AC$3:$AF$150,4,FALSE)</f>
        <v>#N/A</v>
      </c>
      <c r="H199" s="193" t="e">
        <f t="shared" si="4"/>
        <v>#N/A</v>
      </c>
      <c r="I199" s="157"/>
      <c r="J199" s="146"/>
      <c r="K199" s="146"/>
      <c r="L199" s="146"/>
      <c r="M199" s="287"/>
      <c r="N199" s="144"/>
      <c r="O199" s="144"/>
    </row>
    <row r="200" spans="1:15" hidden="1" x14ac:dyDescent="0.25">
      <c r="A200" s="288"/>
      <c r="B200" s="162"/>
      <c r="C200" s="196"/>
      <c r="D200" s="158"/>
      <c r="E200" s="194" t="e">
        <f>VLOOKUP($B200,ListsReq!$AC$3:$AF$150,2,FALSE)</f>
        <v>#N/A</v>
      </c>
      <c r="F200" s="195" t="e">
        <f>IF($C$116=2020, VLOOKUP($B200,ListsReq!$AC$3:$AF$150,3,FALSE), IF($C$116=2019, VLOOKUP($B200,ListsReq!$AC$153:$AF$300,3,FALSE),""))</f>
        <v>#N/A</v>
      </c>
      <c r="G200" s="194" t="e">
        <f>VLOOKUP($B200,ListsReq!$AC$3:$AF$150,4,FALSE)</f>
        <v>#N/A</v>
      </c>
      <c r="H200" s="193" t="e">
        <f t="shared" si="4"/>
        <v>#N/A</v>
      </c>
      <c r="I200" s="157"/>
      <c r="J200" s="146"/>
      <c r="K200" s="146"/>
      <c r="L200" s="146"/>
      <c r="M200" s="287"/>
      <c r="N200" s="144"/>
      <c r="O200" s="144"/>
    </row>
    <row r="201" spans="1:15" hidden="1" x14ac:dyDescent="0.25">
      <c r="A201" s="288"/>
      <c r="B201" s="162"/>
      <c r="C201" s="196"/>
      <c r="D201" s="158"/>
      <c r="E201" s="194" t="e">
        <f>VLOOKUP($B201,ListsReq!$AC$3:$AF$150,2,FALSE)</f>
        <v>#N/A</v>
      </c>
      <c r="F201" s="195" t="e">
        <f>IF($C$116=2020, VLOOKUP($B201,ListsReq!$AC$3:$AF$150,3,FALSE), IF($C$116=2019, VLOOKUP($B201,ListsReq!$AC$153:$AF$300,3,FALSE),""))</f>
        <v>#N/A</v>
      </c>
      <c r="G201" s="194" t="e">
        <f>VLOOKUP($B201,ListsReq!$AC$3:$AF$150,4,FALSE)</f>
        <v>#N/A</v>
      </c>
      <c r="H201" s="193" t="e">
        <f t="shared" si="4"/>
        <v>#N/A</v>
      </c>
      <c r="I201" s="157"/>
      <c r="J201" s="146"/>
      <c r="K201" s="146"/>
      <c r="L201" s="146"/>
      <c r="M201" s="287"/>
      <c r="N201" s="144"/>
      <c r="O201" s="144"/>
    </row>
    <row r="202" spans="1:15" hidden="1" x14ac:dyDescent="0.25">
      <c r="A202" s="288"/>
      <c r="B202" s="162"/>
      <c r="C202" s="196"/>
      <c r="D202" s="158"/>
      <c r="E202" s="194" t="e">
        <f>VLOOKUP($B202,ListsReq!$AC$3:$AF$150,2,FALSE)</f>
        <v>#N/A</v>
      </c>
      <c r="F202" s="195" t="e">
        <f>IF($C$116=2020, VLOOKUP($B202,ListsReq!$AC$3:$AF$150,3,FALSE), IF($C$116=2019, VLOOKUP($B202,ListsReq!$AC$153:$AF$300,3,FALSE),""))</f>
        <v>#N/A</v>
      </c>
      <c r="G202" s="194" t="e">
        <f>VLOOKUP($B202,ListsReq!$AC$3:$AF$150,4,FALSE)</f>
        <v>#N/A</v>
      </c>
      <c r="H202" s="193" t="e">
        <f t="shared" si="4"/>
        <v>#N/A</v>
      </c>
      <c r="I202" s="157"/>
      <c r="J202" s="146"/>
      <c r="K202" s="146"/>
      <c r="L202" s="146"/>
      <c r="M202" s="287"/>
      <c r="N202" s="144"/>
      <c r="O202" s="144"/>
    </row>
    <row r="203" spans="1:15" hidden="1" x14ac:dyDescent="0.25">
      <c r="A203" s="288"/>
      <c r="B203" s="162"/>
      <c r="C203" s="196"/>
      <c r="D203" s="158"/>
      <c r="E203" s="194" t="e">
        <f>VLOOKUP($B203,ListsReq!$AC$3:$AF$150,2,FALSE)</f>
        <v>#N/A</v>
      </c>
      <c r="F203" s="195" t="e">
        <f>IF($C$116=2020, VLOOKUP($B203,ListsReq!$AC$3:$AF$150,3,FALSE), IF($C$116=2019, VLOOKUP($B203,ListsReq!$AC$153:$AF$300,3,FALSE),""))</f>
        <v>#N/A</v>
      </c>
      <c r="G203" s="194" t="e">
        <f>VLOOKUP($B203,ListsReq!$AC$3:$AF$150,4,FALSE)</f>
        <v>#N/A</v>
      </c>
      <c r="H203" s="193" t="e">
        <f t="shared" si="4"/>
        <v>#N/A</v>
      </c>
      <c r="I203" s="157"/>
      <c r="J203" s="146"/>
      <c r="K203" s="146"/>
      <c r="L203" s="146"/>
      <c r="M203" s="287"/>
      <c r="N203" s="144"/>
      <c r="O203" s="144"/>
    </row>
    <row r="204" spans="1:15" hidden="1" x14ac:dyDescent="0.25">
      <c r="A204" s="288"/>
      <c r="B204" s="162"/>
      <c r="C204" s="196"/>
      <c r="D204" s="158"/>
      <c r="E204" s="194" t="e">
        <f>VLOOKUP($B204,ListsReq!$AC$3:$AF$150,2,FALSE)</f>
        <v>#N/A</v>
      </c>
      <c r="F204" s="195" t="e">
        <f>IF($C$116=2020, VLOOKUP($B204,ListsReq!$AC$3:$AF$150,3,FALSE), IF($C$116=2019, VLOOKUP($B204,ListsReq!$AC$153:$AF$300,3,FALSE),""))</f>
        <v>#N/A</v>
      </c>
      <c r="G204" s="194" t="e">
        <f>VLOOKUP($B204,ListsReq!$AC$3:$AF$150,4,FALSE)</f>
        <v>#N/A</v>
      </c>
      <c r="H204" s="193" t="e">
        <f t="shared" si="4"/>
        <v>#N/A</v>
      </c>
      <c r="I204" s="157"/>
      <c r="J204" s="146"/>
      <c r="K204" s="146"/>
      <c r="L204" s="146"/>
      <c r="M204" s="287"/>
      <c r="N204" s="144"/>
      <c r="O204" s="144"/>
    </row>
    <row r="205" spans="1:15" hidden="1" x14ac:dyDescent="0.25">
      <c r="A205" s="288"/>
      <c r="B205" s="162"/>
      <c r="C205" s="196"/>
      <c r="D205" s="158"/>
      <c r="E205" s="194" t="e">
        <f>VLOOKUP($B205,ListsReq!$AC$3:$AF$150,2,FALSE)</f>
        <v>#N/A</v>
      </c>
      <c r="F205" s="195" t="e">
        <f>IF($C$116=2020, VLOOKUP($B205,ListsReq!$AC$3:$AF$150,3,FALSE), IF($C$116=2019, VLOOKUP($B205,ListsReq!$AC$153:$AF$300,3,FALSE),""))</f>
        <v>#N/A</v>
      </c>
      <c r="G205" s="194" t="e">
        <f>VLOOKUP($B205,ListsReq!$AC$3:$AF$150,4,FALSE)</f>
        <v>#N/A</v>
      </c>
      <c r="H205" s="193" t="e">
        <f t="shared" si="4"/>
        <v>#N/A</v>
      </c>
      <c r="I205" s="157"/>
      <c r="J205" s="146"/>
      <c r="K205" s="146"/>
      <c r="L205" s="146"/>
      <c r="M205" s="287"/>
      <c r="N205" s="144"/>
      <c r="O205" s="144"/>
    </row>
    <row r="206" spans="1:15" hidden="1" x14ac:dyDescent="0.25">
      <c r="A206" s="288"/>
      <c r="B206" s="162"/>
      <c r="C206" s="196"/>
      <c r="D206" s="158"/>
      <c r="E206" s="194" t="e">
        <f>VLOOKUP($B206,ListsReq!$AC$3:$AF$150,2,FALSE)</f>
        <v>#N/A</v>
      </c>
      <c r="F206" s="195" t="e">
        <f>IF($C$116=2020, VLOOKUP($B206,ListsReq!$AC$3:$AF$150,3,FALSE), IF($C$116=2019, VLOOKUP($B206,ListsReq!$AC$153:$AF$300,3,FALSE),""))</f>
        <v>#N/A</v>
      </c>
      <c r="G206" s="194" t="e">
        <f>VLOOKUP($B206,ListsReq!$AC$3:$AF$150,4,FALSE)</f>
        <v>#N/A</v>
      </c>
      <c r="H206" s="193" t="e">
        <f t="shared" si="4"/>
        <v>#N/A</v>
      </c>
      <c r="I206" s="157"/>
      <c r="J206" s="146"/>
      <c r="K206" s="146"/>
      <c r="L206" s="146"/>
      <c r="M206" s="287"/>
      <c r="N206" s="144"/>
      <c r="O206" s="144"/>
    </row>
    <row r="207" spans="1:15" hidden="1" x14ac:dyDescent="0.25">
      <c r="A207" s="288"/>
      <c r="B207" s="162"/>
      <c r="C207" s="196"/>
      <c r="D207" s="158"/>
      <c r="E207" s="194" t="e">
        <f>VLOOKUP($B207,ListsReq!$AC$3:$AF$150,2,FALSE)</f>
        <v>#N/A</v>
      </c>
      <c r="F207" s="195" t="e">
        <f>IF($C$116=2020, VLOOKUP($B207,ListsReq!$AC$3:$AF$150,3,FALSE), IF($C$116=2019, VLOOKUP($B207,ListsReq!$AC$153:$AF$300,3,FALSE),""))</f>
        <v>#N/A</v>
      </c>
      <c r="G207" s="194" t="e">
        <f>VLOOKUP($B207,ListsReq!$AC$3:$AF$150,4,FALSE)</f>
        <v>#N/A</v>
      </c>
      <c r="H207" s="193" t="e">
        <f t="shared" si="4"/>
        <v>#N/A</v>
      </c>
      <c r="I207" s="157"/>
      <c r="J207" s="146"/>
      <c r="K207" s="146"/>
      <c r="L207" s="146"/>
      <c r="M207" s="287"/>
      <c r="N207" s="144"/>
      <c r="O207" s="144"/>
    </row>
    <row r="208" spans="1:15" hidden="1" x14ac:dyDescent="0.25">
      <c r="A208" s="288"/>
      <c r="B208" s="162"/>
      <c r="C208" s="196"/>
      <c r="D208" s="158"/>
      <c r="E208" s="194" t="e">
        <f>VLOOKUP($B208,ListsReq!$AC$3:$AF$150,2,FALSE)</f>
        <v>#N/A</v>
      </c>
      <c r="F208" s="195" t="e">
        <f>IF($C$116=2020, VLOOKUP($B208,ListsReq!$AC$3:$AF$150,3,FALSE), IF($C$116=2019, VLOOKUP($B208,ListsReq!$AC$153:$AF$300,3,FALSE),""))</f>
        <v>#N/A</v>
      </c>
      <c r="G208" s="194" t="e">
        <f>VLOOKUP($B208,ListsReq!$AC$3:$AF$150,4,FALSE)</f>
        <v>#N/A</v>
      </c>
      <c r="H208" s="193" t="e">
        <f t="shared" si="4"/>
        <v>#N/A</v>
      </c>
      <c r="I208" s="157"/>
      <c r="J208" s="146"/>
      <c r="K208" s="146"/>
      <c r="L208" s="146"/>
      <c r="M208" s="287"/>
      <c r="N208" s="144"/>
      <c r="O208" s="144"/>
    </row>
    <row r="209" spans="1:15" hidden="1" x14ac:dyDescent="0.25">
      <c r="A209" s="288"/>
      <c r="B209" s="162"/>
      <c r="C209" s="196"/>
      <c r="D209" s="158"/>
      <c r="E209" s="194" t="e">
        <f>VLOOKUP($B209,ListsReq!$AC$3:$AF$150,2,FALSE)</f>
        <v>#N/A</v>
      </c>
      <c r="F209" s="195" t="e">
        <f>IF($C$116=2020, VLOOKUP($B209,ListsReq!$AC$3:$AF$150,3,FALSE), IF($C$116=2019, VLOOKUP($B209,ListsReq!$AC$153:$AF$300,3,FALSE),""))</f>
        <v>#N/A</v>
      </c>
      <c r="G209" s="194" t="e">
        <f>VLOOKUP($B209,ListsReq!$AC$3:$AF$150,4,FALSE)</f>
        <v>#N/A</v>
      </c>
      <c r="H209" s="193" t="e">
        <f t="shared" si="4"/>
        <v>#N/A</v>
      </c>
      <c r="I209" s="157"/>
      <c r="J209" s="146"/>
      <c r="K209" s="146"/>
      <c r="L209" s="146"/>
      <c r="M209" s="287"/>
      <c r="N209" s="144"/>
      <c r="O209" s="144"/>
    </row>
    <row r="210" spans="1:15" hidden="1" x14ac:dyDescent="0.25">
      <c r="A210" s="288"/>
      <c r="B210" s="162"/>
      <c r="C210" s="196"/>
      <c r="D210" s="158"/>
      <c r="E210" s="194" t="e">
        <f>VLOOKUP($B210,ListsReq!$AC$3:$AF$150,2,FALSE)</f>
        <v>#N/A</v>
      </c>
      <c r="F210" s="195" t="e">
        <f>IF($C$116=2020, VLOOKUP($B210,ListsReq!$AC$3:$AF$150,3,FALSE), IF($C$116=2019, VLOOKUP($B210,ListsReq!$AC$153:$AF$300,3,FALSE),""))</f>
        <v>#N/A</v>
      </c>
      <c r="G210" s="194" t="e">
        <f>VLOOKUP($B210,ListsReq!$AC$3:$AF$150,4,FALSE)</f>
        <v>#N/A</v>
      </c>
      <c r="H210" s="193" t="e">
        <f t="shared" si="4"/>
        <v>#N/A</v>
      </c>
      <c r="I210" s="157"/>
      <c r="J210" s="146"/>
      <c r="K210" s="146"/>
      <c r="L210" s="146"/>
      <c r="M210" s="287"/>
      <c r="N210" s="144"/>
      <c r="O210" s="144"/>
    </row>
    <row r="211" spans="1:15" hidden="1" x14ac:dyDescent="0.25">
      <c r="A211" s="288"/>
      <c r="B211" s="162"/>
      <c r="C211" s="196"/>
      <c r="D211" s="158"/>
      <c r="E211" s="194" t="e">
        <f>VLOOKUP($B211,ListsReq!$AC$3:$AF$150,2,FALSE)</f>
        <v>#N/A</v>
      </c>
      <c r="F211" s="195" t="e">
        <f>IF($C$116=2020, VLOOKUP($B211,ListsReq!$AC$3:$AF$150,3,FALSE), IF($C$116=2019, VLOOKUP($B211,ListsReq!$AC$153:$AF$300,3,FALSE),""))</f>
        <v>#N/A</v>
      </c>
      <c r="G211" s="194" t="e">
        <f>VLOOKUP($B211,ListsReq!$AC$3:$AF$150,4,FALSE)</f>
        <v>#N/A</v>
      </c>
      <c r="H211" s="193" t="e">
        <f t="shared" si="4"/>
        <v>#N/A</v>
      </c>
      <c r="I211" s="157"/>
      <c r="J211" s="146"/>
      <c r="K211" s="146"/>
      <c r="L211" s="146"/>
      <c r="M211" s="287"/>
      <c r="N211" s="144"/>
      <c r="O211" s="144"/>
    </row>
    <row r="212" spans="1:15" hidden="1" x14ac:dyDescent="0.25">
      <c r="A212" s="288"/>
      <c r="B212" s="162"/>
      <c r="C212" s="196"/>
      <c r="D212" s="158"/>
      <c r="E212" s="194" t="e">
        <f>VLOOKUP($B212,ListsReq!$AC$3:$AF$150,2,FALSE)</f>
        <v>#N/A</v>
      </c>
      <c r="F212" s="195" t="e">
        <f>IF($C$116=2020, VLOOKUP($B212,ListsReq!$AC$3:$AF$150,3,FALSE), IF($C$116=2019, VLOOKUP($B212,ListsReq!$AC$153:$AF$300,3,FALSE),""))</f>
        <v>#N/A</v>
      </c>
      <c r="G212" s="194" t="e">
        <f>VLOOKUP($B212,ListsReq!$AC$3:$AF$150,4,FALSE)</f>
        <v>#N/A</v>
      </c>
      <c r="H212" s="193" t="e">
        <f t="shared" si="4"/>
        <v>#N/A</v>
      </c>
      <c r="I212" s="157"/>
      <c r="J212" s="146"/>
      <c r="K212" s="146"/>
      <c r="L212" s="146"/>
      <c r="M212" s="287"/>
      <c r="N212" s="144"/>
      <c r="O212" s="144"/>
    </row>
    <row r="213" spans="1:15" hidden="1" x14ac:dyDescent="0.25">
      <c r="A213" s="288"/>
      <c r="B213" s="162"/>
      <c r="C213" s="196"/>
      <c r="D213" s="158"/>
      <c r="E213" s="194" t="e">
        <f>VLOOKUP($B213,ListsReq!$AC$3:$AF$150,2,FALSE)</f>
        <v>#N/A</v>
      </c>
      <c r="F213" s="195" t="e">
        <f>IF($C$116=2020, VLOOKUP($B213,ListsReq!$AC$3:$AF$150,3,FALSE), IF($C$116=2019, VLOOKUP($B213,ListsReq!$AC$153:$AF$300,3,FALSE),""))</f>
        <v>#N/A</v>
      </c>
      <c r="G213" s="194" t="e">
        <f>VLOOKUP($B213,ListsReq!$AC$3:$AF$150,4,FALSE)</f>
        <v>#N/A</v>
      </c>
      <c r="H213" s="193" t="e">
        <f t="shared" si="4"/>
        <v>#N/A</v>
      </c>
      <c r="I213" s="157"/>
      <c r="J213" s="146"/>
      <c r="K213" s="146"/>
      <c r="L213" s="146"/>
      <c r="M213" s="287"/>
      <c r="N213" s="144"/>
      <c r="O213" s="144"/>
    </row>
    <row r="214" spans="1:15" hidden="1" x14ac:dyDescent="0.25">
      <c r="A214" s="288"/>
      <c r="B214" s="162"/>
      <c r="C214" s="196"/>
      <c r="D214" s="158"/>
      <c r="E214" s="194" t="e">
        <f>VLOOKUP($B214,ListsReq!$AC$3:$AF$150,2,FALSE)</f>
        <v>#N/A</v>
      </c>
      <c r="F214" s="195" t="e">
        <f>IF($C$116=2020, VLOOKUP($B214,ListsReq!$AC$3:$AF$150,3,FALSE), IF($C$116=2019, VLOOKUP($B214,ListsReq!$AC$153:$AF$300,3,FALSE),""))</f>
        <v>#N/A</v>
      </c>
      <c r="G214" s="194" t="e">
        <f>VLOOKUP($B214,ListsReq!$AC$3:$AF$150,4,FALSE)</f>
        <v>#N/A</v>
      </c>
      <c r="H214" s="193" t="e">
        <f t="shared" si="4"/>
        <v>#N/A</v>
      </c>
      <c r="I214" s="157"/>
      <c r="J214" s="146"/>
      <c r="K214" s="146"/>
      <c r="L214" s="146"/>
      <c r="M214" s="287"/>
      <c r="N214" s="144"/>
      <c r="O214" s="144"/>
    </row>
    <row r="215" spans="1:15" hidden="1" x14ac:dyDescent="0.25">
      <c r="A215" s="288"/>
      <c r="B215" s="162"/>
      <c r="C215" s="196"/>
      <c r="D215" s="158"/>
      <c r="E215" s="194" t="e">
        <f>VLOOKUP($B215,ListsReq!$AC$3:$AF$150,2,FALSE)</f>
        <v>#N/A</v>
      </c>
      <c r="F215" s="195" t="e">
        <f>IF($C$116=2020, VLOOKUP($B215,ListsReq!$AC$3:$AF$150,3,FALSE), IF($C$116=2019, VLOOKUP($B215,ListsReq!$AC$153:$AF$300,3,FALSE),""))</f>
        <v>#N/A</v>
      </c>
      <c r="G215" s="194" t="e">
        <f>VLOOKUP($B215,ListsReq!$AC$3:$AF$150,4,FALSE)</f>
        <v>#N/A</v>
      </c>
      <c r="H215" s="193" t="e">
        <f t="shared" si="4"/>
        <v>#N/A</v>
      </c>
      <c r="I215" s="157"/>
      <c r="J215" s="146"/>
      <c r="K215" s="146"/>
      <c r="L215" s="146"/>
      <c r="M215" s="287"/>
      <c r="N215" s="144"/>
      <c r="O215" s="144"/>
    </row>
    <row r="216" spans="1:15" hidden="1" x14ac:dyDescent="0.25">
      <c r="A216" s="288"/>
      <c r="B216" s="162"/>
      <c r="C216" s="196"/>
      <c r="D216" s="158"/>
      <c r="E216" s="194" t="e">
        <f>VLOOKUP($B216,ListsReq!$AC$3:$AF$150,2,FALSE)</f>
        <v>#N/A</v>
      </c>
      <c r="F216" s="195" t="e">
        <f>IF($C$116=2020, VLOOKUP($B216,ListsReq!$AC$3:$AF$150,3,FALSE), IF($C$116=2019, VLOOKUP($B216,ListsReq!$AC$153:$AF$300,3,FALSE),""))</f>
        <v>#N/A</v>
      </c>
      <c r="G216" s="194" t="e">
        <f>VLOOKUP($B216,ListsReq!$AC$3:$AF$150,4,FALSE)</f>
        <v>#N/A</v>
      </c>
      <c r="H216" s="193" t="e">
        <f t="shared" si="4"/>
        <v>#N/A</v>
      </c>
      <c r="I216" s="157"/>
      <c r="J216" s="146"/>
      <c r="K216" s="146"/>
      <c r="L216" s="146"/>
      <c r="M216" s="287"/>
      <c r="N216" s="144"/>
      <c r="O216" s="144"/>
    </row>
    <row r="217" spans="1:15" hidden="1" x14ac:dyDescent="0.25">
      <c r="A217" s="288"/>
      <c r="B217" s="162"/>
      <c r="C217" s="196"/>
      <c r="D217" s="158"/>
      <c r="E217" s="194" t="e">
        <f>VLOOKUP($B217,ListsReq!$AC$3:$AF$150,2,FALSE)</f>
        <v>#N/A</v>
      </c>
      <c r="F217" s="195" t="e">
        <f>IF($C$116=2020, VLOOKUP($B217,ListsReq!$AC$3:$AF$150,3,FALSE), IF($C$116=2019, VLOOKUP($B217,ListsReq!$AC$153:$AF$300,3,FALSE),""))</f>
        <v>#N/A</v>
      </c>
      <c r="G217" s="194" t="e">
        <f>VLOOKUP($B217,ListsReq!$AC$3:$AF$150,4,FALSE)</f>
        <v>#N/A</v>
      </c>
      <c r="H217" s="193" t="e">
        <f t="shared" si="4"/>
        <v>#N/A</v>
      </c>
      <c r="I217" s="157"/>
      <c r="J217" s="146"/>
      <c r="K217" s="146"/>
      <c r="L217" s="146"/>
      <c r="M217" s="287"/>
      <c r="N217" s="144"/>
      <c r="O217" s="144"/>
    </row>
    <row r="218" spans="1:15" hidden="1" x14ac:dyDescent="0.25">
      <c r="A218" s="288"/>
      <c r="B218" s="162"/>
      <c r="C218" s="196"/>
      <c r="D218" s="158"/>
      <c r="E218" s="194" t="e">
        <f>VLOOKUP($B218,ListsReq!$AC$3:$AF$150,2,FALSE)</f>
        <v>#N/A</v>
      </c>
      <c r="F218" s="195" t="e">
        <f>IF($C$116=2020, VLOOKUP($B218,ListsReq!$AC$3:$AF$150,3,FALSE), IF($C$116=2019, VLOOKUP($B218,ListsReq!$AC$153:$AF$300,3,FALSE),""))</f>
        <v>#N/A</v>
      </c>
      <c r="G218" s="194" t="e">
        <f>VLOOKUP($B218,ListsReq!$AC$3:$AF$150,4,FALSE)</f>
        <v>#N/A</v>
      </c>
      <c r="H218" s="193" t="e">
        <f t="shared" si="4"/>
        <v>#N/A</v>
      </c>
      <c r="I218" s="157"/>
      <c r="J218" s="146"/>
      <c r="K218" s="146"/>
      <c r="L218" s="146"/>
      <c r="M218" s="287"/>
      <c r="N218" s="144"/>
      <c r="O218" s="144"/>
    </row>
    <row r="219" spans="1:15" hidden="1" x14ac:dyDescent="0.25">
      <c r="A219" s="288"/>
      <c r="B219" s="162"/>
      <c r="C219" s="196"/>
      <c r="D219" s="158"/>
      <c r="E219" s="194" t="e">
        <f>VLOOKUP($B219,ListsReq!$AC$3:$AF$150,2,FALSE)</f>
        <v>#N/A</v>
      </c>
      <c r="F219" s="195" t="e">
        <f>IF($C$116=2020, VLOOKUP($B219,ListsReq!$AC$3:$AF$150,3,FALSE), IF($C$116=2019, VLOOKUP($B219,ListsReq!$AC$153:$AF$300,3,FALSE),""))</f>
        <v>#N/A</v>
      </c>
      <c r="G219" s="194" t="e">
        <f>VLOOKUP($B219,ListsReq!$AC$3:$AF$150,4,FALSE)</f>
        <v>#N/A</v>
      </c>
      <c r="H219" s="193" t="e">
        <f t="shared" si="4"/>
        <v>#N/A</v>
      </c>
      <c r="I219" s="157"/>
      <c r="J219" s="146"/>
      <c r="K219" s="146"/>
      <c r="L219" s="146"/>
      <c r="M219" s="287"/>
      <c r="N219" s="144"/>
      <c r="O219" s="144"/>
    </row>
    <row r="220" spans="1:15" ht="15.75" thickBot="1" x14ac:dyDescent="0.3">
      <c r="A220" s="288"/>
      <c r="B220" s="192"/>
      <c r="C220" s="191"/>
      <c r="D220" s="190"/>
      <c r="E220" s="189"/>
      <c r="F220" s="188"/>
      <c r="G220" s="467" t="e">
        <f>VLOOKUP($B220,ListsReq!$AC$3:$AF$150,4,FALSE)</f>
        <v>#N/A</v>
      </c>
      <c r="H220" s="468">
        <f>SUMIF(H119:H219,"&lt;&gt;#N/A")</f>
        <v>37144.476830641011</v>
      </c>
      <c r="I220" s="149"/>
      <c r="J220" s="146"/>
      <c r="K220" s="146"/>
      <c r="L220" s="146"/>
      <c r="M220" s="287"/>
      <c r="N220" s="144"/>
      <c r="O220" s="144"/>
    </row>
    <row r="221" spans="1:15" x14ac:dyDescent="0.25">
      <c r="A221" s="288"/>
      <c r="B221" s="146"/>
      <c r="C221" s="146"/>
      <c r="D221" s="146"/>
      <c r="E221" s="146"/>
      <c r="F221" s="146"/>
      <c r="G221" s="146"/>
      <c r="H221" s="146"/>
      <c r="I221" s="146"/>
      <c r="J221" s="146"/>
      <c r="K221" s="146"/>
      <c r="L221" s="146"/>
      <c r="M221" s="287"/>
      <c r="N221" s="144"/>
    </row>
    <row r="222" spans="1:15" x14ac:dyDescent="0.25">
      <c r="A222" s="289" t="s">
        <v>171</v>
      </c>
      <c r="B222" s="234" t="s">
        <v>170</v>
      </c>
      <c r="C222" s="146"/>
      <c r="D222" s="146"/>
      <c r="E222" s="146"/>
      <c r="F222" s="146"/>
      <c r="G222" s="146"/>
      <c r="H222" s="146"/>
      <c r="I222" s="146"/>
      <c r="J222" s="146"/>
      <c r="K222" s="146"/>
      <c r="L222" s="146"/>
      <c r="M222" s="287"/>
      <c r="N222" s="144"/>
    </row>
    <row r="223" spans="1:15" ht="26.25" customHeight="1" thickBot="1" x14ac:dyDescent="0.3">
      <c r="A223" s="289"/>
      <c r="B223" s="187" t="s">
        <v>608</v>
      </c>
      <c r="C223" s="146"/>
      <c r="D223" s="146"/>
      <c r="E223" s="146"/>
      <c r="F223" s="146"/>
      <c r="G223" s="146"/>
      <c r="H223" s="146"/>
      <c r="I223" s="146"/>
      <c r="J223" s="146"/>
      <c r="K223" s="146"/>
      <c r="L223" s="146"/>
      <c r="M223" s="287"/>
      <c r="N223" s="144"/>
    </row>
    <row r="224" spans="1:15" ht="21.75" customHeight="1" thickBot="1" x14ac:dyDescent="0.3">
      <c r="A224" s="289"/>
      <c r="B224" s="343"/>
      <c r="C224" s="530" t="s">
        <v>653</v>
      </c>
      <c r="D224" s="531"/>
      <c r="E224" s="530" t="s">
        <v>652</v>
      </c>
      <c r="F224" s="531"/>
      <c r="G224" s="342"/>
      <c r="H224" s="146"/>
      <c r="I224" s="146"/>
      <c r="J224" s="146"/>
      <c r="K224" s="146"/>
      <c r="L224" s="146"/>
      <c r="M224" s="287"/>
      <c r="N224" s="144"/>
    </row>
    <row r="225" spans="1:14" ht="35.25" customHeight="1" thickBot="1" x14ac:dyDescent="0.3">
      <c r="A225" s="289"/>
      <c r="B225" s="154" t="s">
        <v>650</v>
      </c>
      <c r="C225" s="153" t="s">
        <v>651</v>
      </c>
      <c r="D225" s="186" t="s">
        <v>169</v>
      </c>
      <c r="E225" s="153" t="s">
        <v>651</v>
      </c>
      <c r="F225" s="186" t="s">
        <v>169</v>
      </c>
      <c r="G225" s="186" t="s">
        <v>8</v>
      </c>
      <c r="H225" s="146"/>
      <c r="I225" s="146"/>
      <c r="J225" s="146"/>
      <c r="K225" s="146"/>
      <c r="L225" s="146"/>
      <c r="M225" s="287"/>
      <c r="N225" s="144"/>
    </row>
    <row r="226" spans="1:14" ht="15.75" thickBot="1" x14ac:dyDescent="0.3">
      <c r="A226" s="289"/>
      <c r="B226" s="455" t="s">
        <v>347</v>
      </c>
      <c r="C226" s="161"/>
      <c r="D226" s="161"/>
      <c r="E226" s="161">
        <v>2343924</v>
      </c>
      <c r="F226" s="339"/>
      <c r="G226" s="160"/>
      <c r="H226" s="146"/>
      <c r="I226" s="146"/>
      <c r="J226" s="146"/>
      <c r="K226" s="146"/>
      <c r="L226" s="146"/>
      <c r="M226" s="287"/>
      <c r="N226" s="144"/>
    </row>
    <row r="227" spans="1:14" x14ac:dyDescent="0.25">
      <c r="A227" s="289"/>
      <c r="B227" s="162" t="s">
        <v>875</v>
      </c>
      <c r="C227" s="161">
        <v>567837</v>
      </c>
      <c r="D227" s="161">
        <v>33875</v>
      </c>
      <c r="E227" s="161"/>
      <c r="F227" s="339"/>
      <c r="G227" s="160"/>
      <c r="H227" s="146"/>
      <c r="I227" s="146"/>
      <c r="J227" s="146"/>
      <c r="K227" s="146"/>
      <c r="L227" s="146"/>
      <c r="M227" s="287"/>
      <c r="N227" s="144"/>
    </row>
    <row r="228" spans="1:14" x14ac:dyDescent="0.25">
      <c r="A228" s="289"/>
      <c r="B228" s="159" t="s">
        <v>876</v>
      </c>
      <c r="C228" s="158">
        <v>80000</v>
      </c>
      <c r="D228" s="158"/>
      <c r="E228" s="158"/>
      <c r="F228" s="340"/>
      <c r="G228" s="157"/>
      <c r="H228" s="146"/>
      <c r="I228" s="146"/>
      <c r="J228" s="146"/>
      <c r="K228" s="146"/>
      <c r="L228" s="146"/>
      <c r="M228" s="287"/>
      <c r="N228" s="144"/>
    </row>
    <row r="229" spans="1:14" x14ac:dyDescent="0.25">
      <c r="A229" s="289"/>
      <c r="B229" s="159"/>
      <c r="C229" s="158"/>
      <c r="D229" s="158"/>
      <c r="E229" s="158"/>
      <c r="F229" s="340"/>
      <c r="G229" s="157"/>
      <c r="H229" s="146"/>
      <c r="I229" s="146"/>
      <c r="J229" s="146"/>
      <c r="K229" s="146"/>
      <c r="L229" s="146"/>
      <c r="M229" s="287"/>
      <c r="N229" s="144"/>
    </row>
    <row r="230" spans="1:14" ht="15.75" thickBot="1" x14ac:dyDescent="0.3">
      <c r="A230" s="289"/>
      <c r="B230" s="151"/>
      <c r="C230" s="150"/>
      <c r="D230" s="150"/>
      <c r="E230" s="150"/>
      <c r="F230" s="341"/>
      <c r="G230" s="149"/>
      <c r="H230" s="146"/>
      <c r="I230" s="146"/>
      <c r="J230" s="146"/>
      <c r="K230" s="146"/>
      <c r="L230" s="146"/>
      <c r="M230" s="287"/>
      <c r="N230" s="144"/>
    </row>
    <row r="231" spans="1:14" x14ac:dyDescent="0.25">
      <c r="A231" s="289"/>
      <c r="B231" s="146"/>
      <c r="C231" s="146"/>
      <c r="D231" s="146"/>
      <c r="E231" s="146"/>
      <c r="F231" s="146"/>
      <c r="G231" s="146"/>
      <c r="H231" s="146"/>
      <c r="I231" s="146"/>
      <c r="J231" s="146"/>
      <c r="K231" s="146"/>
      <c r="L231" s="146"/>
      <c r="M231" s="287"/>
      <c r="N231" s="144"/>
    </row>
    <row r="232" spans="1:14" ht="22.7" customHeight="1" x14ac:dyDescent="0.25">
      <c r="A232" s="284"/>
      <c r="B232" s="148" t="s">
        <v>11</v>
      </c>
      <c r="C232" s="148"/>
      <c r="D232" s="148"/>
      <c r="E232" s="148"/>
      <c r="F232" s="148"/>
      <c r="G232" s="148"/>
      <c r="H232" s="148"/>
      <c r="I232" s="148"/>
      <c r="J232" s="148"/>
      <c r="K232" s="148"/>
      <c r="L232" s="148"/>
      <c r="M232" s="285"/>
      <c r="N232" s="144"/>
    </row>
    <row r="233" spans="1:14" ht="18.95" customHeight="1" x14ac:dyDescent="0.25">
      <c r="A233" s="286" t="s">
        <v>168</v>
      </c>
      <c r="B233" s="185" t="s">
        <v>167</v>
      </c>
      <c r="C233" s="169"/>
      <c r="D233" s="146"/>
      <c r="E233" s="146"/>
      <c r="F233" s="146"/>
      <c r="G233" s="146"/>
      <c r="H233" s="146"/>
      <c r="I233" s="146"/>
      <c r="J233" s="146"/>
      <c r="K233" s="146"/>
      <c r="L233" s="146"/>
      <c r="M233" s="287"/>
      <c r="N233" s="144"/>
    </row>
    <row r="234" spans="1:14" ht="51" customHeight="1" thickBot="1" x14ac:dyDescent="0.3">
      <c r="A234" s="288"/>
      <c r="B234" s="479" t="s">
        <v>654</v>
      </c>
      <c r="C234" s="479"/>
      <c r="D234" s="479"/>
      <c r="E234" s="479"/>
      <c r="F234" s="146"/>
      <c r="G234" s="146"/>
      <c r="H234" s="146"/>
      <c r="I234" s="146"/>
      <c r="J234" s="146"/>
      <c r="K234" s="146"/>
      <c r="L234" s="146"/>
      <c r="M234" s="287"/>
      <c r="N234" s="144"/>
    </row>
    <row r="235" spans="1:14" ht="30.75" thickBot="1" x14ac:dyDescent="0.3">
      <c r="A235" s="288"/>
      <c r="B235" s="474" t="s">
        <v>166</v>
      </c>
      <c r="C235" s="475" t="s">
        <v>165</v>
      </c>
      <c r="D235" s="475" t="s">
        <v>164</v>
      </c>
      <c r="E235" s="184" t="s">
        <v>9</v>
      </c>
      <c r="F235" s="184" t="s">
        <v>163</v>
      </c>
      <c r="G235" s="184" t="s">
        <v>655</v>
      </c>
      <c r="H235" s="184" t="s">
        <v>162</v>
      </c>
      <c r="I235" s="184" t="s">
        <v>161</v>
      </c>
      <c r="J235" s="184" t="s">
        <v>160</v>
      </c>
      <c r="K235" s="344" t="s">
        <v>656</v>
      </c>
      <c r="L235" s="345" t="s">
        <v>8</v>
      </c>
      <c r="M235" s="287"/>
      <c r="N235" s="144"/>
    </row>
    <row r="236" spans="1:14" ht="75" x14ac:dyDescent="0.25">
      <c r="A236" s="288"/>
      <c r="B236" s="469" t="s">
        <v>945</v>
      </c>
      <c r="C236" s="470" t="s">
        <v>522</v>
      </c>
      <c r="D236" s="471" t="s">
        <v>946</v>
      </c>
      <c r="E236" s="470" t="s">
        <v>230</v>
      </c>
      <c r="F236" s="470" t="s">
        <v>3</v>
      </c>
      <c r="G236" s="470"/>
      <c r="H236" s="471" t="s">
        <v>947</v>
      </c>
      <c r="I236" s="470"/>
      <c r="J236" s="470">
        <v>2020</v>
      </c>
      <c r="K236" s="472" t="s">
        <v>948</v>
      </c>
      <c r="L236" s="473" t="s">
        <v>949</v>
      </c>
      <c r="M236" s="287"/>
      <c r="N236" s="144"/>
    </row>
    <row r="237" spans="1:14" x14ac:dyDescent="0.25">
      <c r="A237" s="288"/>
      <c r="B237" s="183"/>
      <c r="C237" s="178"/>
      <c r="D237" s="161"/>
      <c r="E237" s="178"/>
      <c r="F237" s="178"/>
      <c r="G237" s="178"/>
      <c r="H237" s="161"/>
      <c r="I237" s="178"/>
      <c r="J237" s="178"/>
      <c r="K237" s="346"/>
      <c r="L237" s="160"/>
      <c r="M237" s="287"/>
      <c r="N237" s="144"/>
    </row>
    <row r="238" spans="1:14" x14ac:dyDescent="0.25">
      <c r="A238" s="288"/>
      <c r="B238" s="183"/>
      <c r="C238" s="178"/>
      <c r="D238" s="161"/>
      <c r="E238" s="178"/>
      <c r="F238" s="178"/>
      <c r="G238" s="178"/>
      <c r="H238" s="161"/>
      <c r="I238" s="178"/>
      <c r="J238" s="178"/>
      <c r="K238" s="346"/>
      <c r="L238" s="160"/>
      <c r="M238" s="287"/>
      <c r="N238" s="144"/>
    </row>
    <row r="239" spans="1:14" x14ac:dyDescent="0.25">
      <c r="A239" s="288"/>
      <c r="B239" s="183"/>
      <c r="C239" s="178"/>
      <c r="D239" s="161"/>
      <c r="E239" s="178"/>
      <c r="F239" s="178"/>
      <c r="G239" s="178"/>
      <c r="H239" s="161"/>
      <c r="I239" s="178"/>
      <c r="J239" s="178"/>
      <c r="K239" s="346"/>
      <c r="L239" s="160"/>
      <c r="M239" s="287"/>
      <c r="N239" s="144"/>
    </row>
    <row r="240" spans="1:14" x14ac:dyDescent="0.25">
      <c r="A240" s="288"/>
      <c r="B240" s="183"/>
      <c r="C240" s="178"/>
      <c r="D240" s="161"/>
      <c r="E240" s="178"/>
      <c r="F240" s="178"/>
      <c r="G240" s="178"/>
      <c r="H240" s="161"/>
      <c r="I240" s="178"/>
      <c r="J240" s="178"/>
      <c r="K240" s="346"/>
      <c r="L240" s="160"/>
      <c r="M240" s="287"/>
      <c r="N240" s="144"/>
    </row>
    <row r="241" spans="1:14" x14ac:dyDescent="0.25">
      <c r="A241" s="288"/>
      <c r="B241" s="183"/>
      <c r="C241" s="178"/>
      <c r="D241" s="161"/>
      <c r="E241" s="178"/>
      <c r="F241" s="178"/>
      <c r="G241" s="178"/>
      <c r="H241" s="161"/>
      <c r="I241" s="178"/>
      <c r="J241" s="178"/>
      <c r="K241" s="346"/>
      <c r="L241" s="160"/>
      <c r="M241" s="287"/>
      <c r="N241" s="144"/>
    </row>
    <row r="242" spans="1:14" x14ac:dyDescent="0.25">
      <c r="A242" s="288"/>
      <c r="B242" s="183"/>
      <c r="C242" s="178"/>
      <c r="D242" s="161"/>
      <c r="E242" s="178"/>
      <c r="F242" s="178"/>
      <c r="G242" s="178"/>
      <c r="H242" s="161"/>
      <c r="I242" s="178"/>
      <c r="J242" s="178"/>
      <c r="K242" s="346"/>
      <c r="L242" s="160"/>
      <c r="M242" s="287"/>
      <c r="N242" s="144"/>
    </row>
    <row r="243" spans="1:14" ht="15.75" thickBot="1" x14ac:dyDescent="0.3">
      <c r="A243" s="288"/>
      <c r="B243" s="182"/>
      <c r="C243" s="174"/>
      <c r="D243" s="150"/>
      <c r="E243" s="174"/>
      <c r="F243" s="174"/>
      <c r="G243" s="174"/>
      <c r="H243" s="150"/>
      <c r="I243" s="174"/>
      <c r="J243" s="174"/>
      <c r="K243" s="347"/>
      <c r="L243" s="149"/>
      <c r="M243" s="287"/>
      <c r="N243" s="144"/>
    </row>
    <row r="244" spans="1:14" x14ac:dyDescent="0.25">
      <c r="A244" s="289"/>
      <c r="B244" s="146"/>
      <c r="C244" s="146"/>
      <c r="D244" s="146"/>
      <c r="E244" s="146"/>
      <c r="F244" s="146"/>
      <c r="G244" s="146"/>
      <c r="H244" s="146"/>
      <c r="I244" s="146"/>
      <c r="J244" s="146"/>
      <c r="K244" s="146"/>
      <c r="L244" s="146"/>
      <c r="M244" s="287"/>
      <c r="N244" s="144"/>
    </row>
    <row r="245" spans="1:14" ht="18.75" x14ac:dyDescent="0.25">
      <c r="A245" s="284"/>
      <c r="B245" s="148" t="s">
        <v>159</v>
      </c>
      <c r="C245" s="148"/>
      <c r="D245" s="148"/>
      <c r="E245" s="148"/>
      <c r="F245" s="148"/>
      <c r="G245" s="148"/>
      <c r="H245" s="148"/>
      <c r="I245" s="148"/>
      <c r="J245" s="148"/>
      <c r="K245" s="148"/>
      <c r="L245" s="148"/>
      <c r="M245" s="285"/>
      <c r="N245" s="144"/>
    </row>
    <row r="246" spans="1:14" ht="19.5" customHeight="1" x14ac:dyDescent="0.25">
      <c r="A246" s="286" t="s">
        <v>158</v>
      </c>
      <c r="B246" s="534" t="s">
        <v>609</v>
      </c>
      <c r="C246" s="535"/>
      <c r="D246" s="535"/>
      <c r="E246" s="535"/>
      <c r="F246" s="146"/>
      <c r="G246" s="146"/>
      <c r="H246" s="146"/>
      <c r="I246" s="146"/>
      <c r="J246" s="146"/>
      <c r="K246" s="146"/>
      <c r="L246" s="146"/>
      <c r="M246" s="287"/>
      <c r="N246" s="144"/>
    </row>
    <row r="247" spans="1:14" ht="56.25" customHeight="1" thickBot="1" x14ac:dyDescent="0.3">
      <c r="A247" s="289"/>
      <c r="B247" s="479" t="s">
        <v>610</v>
      </c>
      <c r="C247" s="479"/>
      <c r="D247" s="479"/>
      <c r="E247" s="479"/>
      <c r="F247" s="146"/>
      <c r="G247" s="146"/>
      <c r="H247" s="146"/>
      <c r="I247" s="146"/>
      <c r="J247" s="146"/>
      <c r="K247" s="146"/>
      <c r="L247" s="146"/>
      <c r="M247" s="287"/>
      <c r="N247" s="144"/>
    </row>
    <row r="248" spans="1:14" ht="33" x14ac:dyDescent="0.25">
      <c r="A248" s="289"/>
      <c r="B248" s="154" t="s">
        <v>134</v>
      </c>
      <c r="C248" s="153" t="s">
        <v>143</v>
      </c>
      <c r="D248" s="152" t="s">
        <v>8</v>
      </c>
      <c r="E248" s="235"/>
      <c r="F248" s="146"/>
      <c r="G248" s="146"/>
      <c r="H248" s="146"/>
      <c r="I248" s="146"/>
      <c r="J248" s="146"/>
      <c r="K248" s="146"/>
      <c r="L248" s="146"/>
      <c r="M248" s="287"/>
      <c r="N248" s="144"/>
    </row>
    <row r="249" spans="1:14" x14ac:dyDescent="0.25">
      <c r="A249" s="289"/>
      <c r="B249" s="162" t="s">
        <v>142</v>
      </c>
      <c r="C249" s="633">
        <v>58</v>
      </c>
      <c r="D249" s="160"/>
      <c r="E249" s="235"/>
      <c r="F249" s="146"/>
      <c r="G249" s="146"/>
      <c r="H249" s="146"/>
      <c r="I249" s="146"/>
      <c r="J249" s="146"/>
      <c r="K249" s="146"/>
      <c r="L249" s="146"/>
      <c r="M249" s="287"/>
      <c r="N249" s="144"/>
    </row>
    <row r="250" spans="1:14" x14ac:dyDescent="0.25">
      <c r="A250" s="289"/>
      <c r="B250" s="162" t="s">
        <v>141</v>
      </c>
      <c r="C250" s="633">
        <v>15</v>
      </c>
      <c r="D250" s="160"/>
      <c r="E250" s="235"/>
      <c r="F250" s="146"/>
      <c r="G250" s="146"/>
      <c r="H250" s="146"/>
      <c r="I250" s="146"/>
      <c r="J250" s="146"/>
      <c r="K250" s="146"/>
      <c r="L250" s="146"/>
      <c r="M250" s="287"/>
      <c r="N250" s="144"/>
    </row>
    <row r="251" spans="1:14" x14ac:dyDescent="0.25">
      <c r="A251" s="289"/>
      <c r="B251" s="162" t="s">
        <v>140</v>
      </c>
      <c r="C251" s="634" t="s">
        <v>476</v>
      </c>
      <c r="D251" s="160"/>
      <c r="E251" s="235"/>
      <c r="F251" s="146"/>
      <c r="G251" s="146"/>
      <c r="H251" s="146"/>
      <c r="I251" s="146"/>
      <c r="J251" s="146"/>
      <c r="K251" s="146"/>
      <c r="L251" s="146"/>
      <c r="M251" s="287"/>
      <c r="N251" s="144"/>
    </row>
    <row r="252" spans="1:14" x14ac:dyDescent="0.25">
      <c r="A252" s="289"/>
      <c r="B252" s="162" t="s">
        <v>3</v>
      </c>
      <c r="C252" s="634" t="s">
        <v>476</v>
      </c>
      <c r="D252" s="160"/>
      <c r="E252" s="235"/>
      <c r="F252" s="146"/>
      <c r="G252" s="146"/>
      <c r="H252" s="146"/>
      <c r="I252" s="146"/>
      <c r="J252" s="146"/>
      <c r="K252" s="146"/>
      <c r="L252" s="146"/>
      <c r="M252" s="287"/>
      <c r="N252" s="144"/>
    </row>
    <row r="253" spans="1:14" x14ac:dyDescent="0.25">
      <c r="A253" s="289"/>
      <c r="B253" s="162" t="s">
        <v>139</v>
      </c>
      <c r="C253" s="634" t="s">
        <v>476</v>
      </c>
      <c r="D253" s="160"/>
      <c r="E253" s="235"/>
      <c r="F253" s="146"/>
      <c r="G253" s="146"/>
      <c r="H253" s="146"/>
      <c r="I253" s="146"/>
      <c r="J253" s="146"/>
      <c r="K253" s="146"/>
      <c r="L253" s="146"/>
      <c r="M253" s="287"/>
      <c r="N253" s="144"/>
    </row>
    <row r="254" spans="1:14" x14ac:dyDescent="0.25">
      <c r="A254" s="289"/>
      <c r="B254" s="162" t="s">
        <v>138</v>
      </c>
      <c r="C254" s="634" t="s">
        <v>476</v>
      </c>
      <c r="D254" s="160"/>
      <c r="E254" s="235"/>
      <c r="F254" s="146"/>
      <c r="G254" s="146"/>
      <c r="H254" s="146"/>
      <c r="I254" s="146"/>
      <c r="J254" s="146"/>
      <c r="K254" s="146"/>
      <c r="L254" s="146"/>
      <c r="M254" s="287"/>
      <c r="N254" s="144"/>
    </row>
    <row r="255" spans="1:14" x14ac:dyDescent="0.25">
      <c r="A255" s="289"/>
      <c r="B255" s="162" t="s">
        <v>157</v>
      </c>
      <c r="C255" s="634" t="s">
        <v>476</v>
      </c>
      <c r="D255" s="160"/>
      <c r="E255" s="235"/>
      <c r="F255" s="146"/>
      <c r="G255" s="146"/>
      <c r="H255" s="146"/>
      <c r="I255" s="146"/>
      <c r="J255" s="146"/>
      <c r="K255" s="146"/>
      <c r="L255" s="146"/>
      <c r="M255" s="287"/>
      <c r="N255" s="144"/>
    </row>
    <row r="256" spans="1:14" x14ac:dyDescent="0.25">
      <c r="A256" s="289"/>
      <c r="B256" s="162" t="s">
        <v>128</v>
      </c>
      <c r="C256" s="161"/>
      <c r="D256" s="160"/>
      <c r="E256" s="235"/>
      <c r="F256" s="146"/>
      <c r="G256" s="146"/>
      <c r="H256" s="146"/>
      <c r="I256" s="146"/>
      <c r="J256" s="146"/>
      <c r="K256" s="146"/>
      <c r="L256" s="146"/>
      <c r="M256" s="287"/>
      <c r="N256" s="144"/>
    </row>
    <row r="257" spans="1:14" x14ac:dyDescent="0.25">
      <c r="A257" s="289"/>
      <c r="B257" s="159" t="s">
        <v>127</v>
      </c>
      <c r="C257" s="158"/>
      <c r="D257" s="160"/>
      <c r="E257" s="235"/>
      <c r="F257" s="146"/>
      <c r="G257" s="146"/>
      <c r="H257" s="146"/>
      <c r="I257" s="146"/>
      <c r="J257" s="146"/>
      <c r="K257" s="146"/>
      <c r="L257" s="146"/>
      <c r="M257" s="287"/>
      <c r="N257" s="144"/>
    </row>
    <row r="258" spans="1:14" x14ac:dyDescent="0.25">
      <c r="A258" s="289"/>
      <c r="B258" s="159" t="s">
        <v>126</v>
      </c>
      <c r="C258" s="158"/>
      <c r="D258" s="160"/>
      <c r="E258" s="235"/>
      <c r="F258" s="146"/>
      <c r="G258" s="146"/>
      <c r="H258" s="146"/>
      <c r="I258" s="146"/>
      <c r="J258" s="146"/>
      <c r="K258" s="146"/>
      <c r="L258" s="146"/>
      <c r="M258" s="287"/>
      <c r="N258" s="144"/>
    </row>
    <row r="259" spans="1:14" ht="15.75" thickBot="1" x14ac:dyDescent="0.3">
      <c r="A259" s="289"/>
      <c r="B259" s="86" t="s">
        <v>125</v>
      </c>
      <c r="C259" s="156">
        <f>SUM(C249:C258)</f>
        <v>73</v>
      </c>
      <c r="D259" s="155"/>
      <c r="E259" s="235"/>
      <c r="F259" s="146"/>
      <c r="G259" s="146"/>
      <c r="H259" s="146"/>
      <c r="I259" s="146"/>
      <c r="J259" s="146"/>
      <c r="K259" s="146"/>
      <c r="L259" s="146"/>
      <c r="M259" s="287"/>
      <c r="N259" s="144"/>
    </row>
    <row r="260" spans="1:14" x14ac:dyDescent="0.25">
      <c r="A260" s="289"/>
      <c r="B260" s="146"/>
      <c r="C260" s="146"/>
      <c r="D260" s="146"/>
      <c r="E260" s="146"/>
      <c r="F260" s="146"/>
      <c r="G260" s="146"/>
      <c r="H260" s="146"/>
      <c r="I260" s="146"/>
      <c r="J260" s="146"/>
      <c r="K260" s="146"/>
      <c r="L260" s="146"/>
      <c r="M260" s="287"/>
      <c r="N260" s="144"/>
    </row>
    <row r="261" spans="1:14" ht="16.5" customHeight="1" x14ac:dyDescent="0.25">
      <c r="A261" s="290" t="s">
        <v>156</v>
      </c>
      <c r="B261" s="525" t="s">
        <v>657</v>
      </c>
      <c r="C261" s="526"/>
      <c r="D261" s="526"/>
      <c r="E261" s="526"/>
      <c r="F261" s="146"/>
      <c r="G261" s="146"/>
      <c r="H261" s="146"/>
      <c r="I261" s="146"/>
      <c r="J261" s="146"/>
      <c r="K261" s="146"/>
      <c r="L261" s="146"/>
      <c r="M261" s="287"/>
      <c r="N261" s="144"/>
    </row>
    <row r="262" spans="1:14" ht="24" customHeight="1" thickBot="1" x14ac:dyDescent="0.3">
      <c r="A262" s="286"/>
      <c r="B262" s="532" t="s">
        <v>658</v>
      </c>
      <c r="C262" s="533"/>
      <c r="D262" s="533"/>
      <c r="E262" s="533"/>
      <c r="F262" s="146"/>
      <c r="G262" s="146"/>
      <c r="H262" s="146"/>
      <c r="I262" s="146"/>
      <c r="J262" s="146"/>
      <c r="K262" s="146"/>
      <c r="L262" s="146"/>
      <c r="M262" s="287"/>
      <c r="N262" s="144"/>
    </row>
    <row r="263" spans="1:14" ht="93" customHeight="1" x14ac:dyDescent="0.25">
      <c r="A263" s="288"/>
      <c r="B263" s="181" t="s">
        <v>155</v>
      </c>
      <c r="C263" s="153" t="s">
        <v>154</v>
      </c>
      <c r="D263" s="153" t="s">
        <v>153</v>
      </c>
      <c r="E263" s="180" t="s">
        <v>659</v>
      </c>
      <c r="F263" s="153" t="s">
        <v>152</v>
      </c>
      <c r="G263" s="153" t="s">
        <v>151</v>
      </c>
      <c r="H263" s="153" t="s">
        <v>150</v>
      </c>
      <c r="I263" s="153" t="s">
        <v>149</v>
      </c>
      <c r="J263" s="153" t="s">
        <v>148</v>
      </c>
      <c r="K263" s="153" t="s">
        <v>147</v>
      </c>
      <c r="L263" s="153" t="s">
        <v>19</v>
      </c>
      <c r="M263" s="179" t="s">
        <v>8</v>
      </c>
      <c r="N263" s="144"/>
    </row>
    <row r="264" spans="1:14" x14ac:dyDescent="0.25">
      <c r="A264" s="288"/>
      <c r="B264" s="425" t="s">
        <v>877</v>
      </c>
      <c r="C264" s="178" t="s">
        <v>884</v>
      </c>
      <c r="D264" s="178"/>
      <c r="E264" s="177" t="s">
        <v>889</v>
      </c>
      <c r="F264" s="161">
        <v>125000</v>
      </c>
      <c r="G264" s="178"/>
      <c r="H264" s="178">
        <v>25</v>
      </c>
      <c r="I264" s="178" t="s">
        <v>542</v>
      </c>
      <c r="J264" s="161">
        <v>30</v>
      </c>
      <c r="K264" s="233" t="s">
        <v>891</v>
      </c>
      <c r="L264" s="176" t="s">
        <v>892</v>
      </c>
      <c r="M264" s="175"/>
      <c r="N264" s="144"/>
    </row>
    <row r="265" spans="1:14" x14ac:dyDescent="0.25">
      <c r="A265" s="288"/>
      <c r="B265" s="425" t="s">
        <v>878</v>
      </c>
      <c r="C265" s="178" t="s">
        <v>885</v>
      </c>
      <c r="D265" s="178"/>
      <c r="E265" s="177" t="s">
        <v>890</v>
      </c>
      <c r="F265" s="161">
        <v>99167</v>
      </c>
      <c r="G265" s="178"/>
      <c r="H265" s="178">
        <v>30</v>
      </c>
      <c r="I265" s="178" t="s">
        <v>542</v>
      </c>
      <c r="J265" s="161">
        <v>6</v>
      </c>
      <c r="K265" s="233" t="s">
        <v>893</v>
      </c>
      <c r="L265" s="176" t="s">
        <v>892</v>
      </c>
      <c r="M265" s="175"/>
      <c r="N265" s="144"/>
    </row>
    <row r="266" spans="1:14" x14ac:dyDescent="0.25">
      <c r="A266" s="288"/>
      <c r="B266" s="425" t="s">
        <v>879</v>
      </c>
      <c r="C266" s="178" t="s">
        <v>886</v>
      </c>
      <c r="D266" s="178"/>
      <c r="E266" s="177" t="s">
        <v>889</v>
      </c>
      <c r="F266" s="161">
        <v>125413</v>
      </c>
      <c r="G266" s="178"/>
      <c r="H266" s="178">
        <v>20</v>
      </c>
      <c r="I266" s="178" t="s">
        <v>542</v>
      </c>
      <c r="J266" s="161">
        <v>16</v>
      </c>
      <c r="K266" s="233" t="s">
        <v>894</v>
      </c>
      <c r="L266" s="176" t="s">
        <v>892</v>
      </c>
      <c r="M266" s="175"/>
      <c r="N266" s="144"/>
    </row>
    <row r="267" spans="1:14" x14ac:dyDescent="0.25">
      <c r="A267" s="288"/>
      <c r="B267" s="425" t="s">
        <v>880</v>
      </c>
      <c r="C267" s="178" t="s">
        <v>887</v>
      </c>
      <c r="D267" s="178"/>
      <c r="E267" s="177" t="s">
        <v>890</v>
      </c>
      <c r="F267" s="161">
        <v>6126</v>
      </c>
      <c r="G267" s="178"/>
      <c r="H267" s="178">
        <v>10</v>
      </c>
      <c r="I267" s="178" t="s">
        <v>495</v>
      </c>
      <c r="J267" s="161">
        <v>4.7</v>
      </c>
      <c r="K267" s="233" t="s">
        <v>895</v>
      </c>
      <c r="L267" s="176" t="s">
        <v>892</v>
      </c>
      <c r="M267" s="175"/>
      <c r="N267" s="144"/>
    </row>
    <row r="268" spans="1:14" x14ac:dyDescent="0.25">
      <c r="A268" s="288"/>
      <c r="B268" s="425" t="s">
        <v>881</v>
      </c>
      <c r="C268" s="178" t="s">
        <v>885</v>
      </c>
      <c r="D268" s="178"/>
      <c r="E268" s="177" t="s">
        <v>889</v>
      </c>
      <c r="F268" s="161">
        <v>21061</v>
      </c>
      <c r="G268" s="178"/>
      <c r="H268" s="178">
        <v>30</v>
      </c>
      <c r="I268" s="178" t="s">
        <v>542</v>
      </c>
      <c r="J268" s="161">
        <v>6</v>
      </c>
      <c r="K268" s="233" t="s">
        <v>896</v>
      </c>
      <c r="L268" s="176" t="s">
        <v>892</v>
      </c>
      <c r="M268" s="175"/>
      <c r="N268" s="144"/>
    </row>
    <row r="269" spans="1:14" x14ac:dyDescent="0.25">
      <c r="A269" s="288"/>
      <c r="B269" s="425" t="s">
        <v>882</v>
      </c>
      <c r="C269" s="178" t="s">
        <v>887</v>
      </c>
      <c r="D269" s="178"/>
      <c r="E269" s="177" t="s">
        <v>890</v>
      </c>
      <c r="F269" s="161">
        <v>5952</v>
      </c>
      <c r="G269" s="178"/>
      <c r="H269" s="178">
        <v>10</v>
      </c>
      <c r="I269" s="178" t="s">
        <v>495</v>
      </c>
      <c r="J269" s="161">
        <v>3.6</v>
      </c>
      <c r="K269" s="456" t="s">
        <v>898</v>
      </c>
      <c r="L269" s="176" t="s">
        <v>892</v>
      </c>
      <c r="M269" s="175"/>
      <c r="N269" s="144"/>
    </row>
    <row r="270" spans="1:14" x14ac:dyDescent="0.25">
      <c r="A270" s="288"/>
      <c r="B270" s="425" t="s">
        <v>883</v>
      </c>
      <c r="C270" s="178" t="s">
        <v>888</v>
      </c>
      <c r="D270" s="178"/>
      <c r="E270" s="177" t="s">
        <v>889</v>
      </c>
      <c r="F270" s="161">
        <v>41000</v>
      </c>
      <c r="G270" s="178"/>
      <c r="H270" s="178">
        <v>10</v>
      </c>
      <c r="I270" s="178" t="s">
        <v>495</v>
      </c>
      <c r="J270" s="161">
        <v>6</v>
      </c>
      <c r="K270" s="233" t="s">
        <v>897</v>
      </c>
      <c r="L270" s="176" t="s">
        <v>892</v>
      </c>
      <c r="M270" s="175"/>
      <c r="N270" s="144"/>
    </row>
    <row r="271" spans="1:14" x14ac:dyDescent="0.25">
      <c r="A271" s="288"/>
      <c r="B271" s="162"/>
      <c r="C271" s="178"/>
      <c r="D271" s="178"/>
      <c r="E271" s="177"/>
      <c r="F271" s="161"/>
      <c r="G271" s="178"/>
      <c r="H271" s="178"/>
      <c r="I271" s="178"/>
      <c r="J271" s="161"/>
      <c r="K271" s="233"/>
      <c r="L271" s="176"/>
      <c r="M271" s="175"/>
      <c r="N271" s="144"/>
    </row>
    <row r="272" spans="1:14" x14ac:dyDescent="0.25">
      <c r="A272" s="288"/>
      <c r="B272" s="162"/>
      <c r="C272" s="178"/>
      <c r="D272" s="178"/>
      <c r="E272" s="177"/>
      <c r="F272" s="161"/>
      <c r="G272" s="178"/>
      <c r="H272" s="178"/>
      <c r="I272" s="178"/>
      <c r="J272" s="161"/>
      <c r="K272" s="233"/>
      <c r="L272" s="176"/>
      <c r="M272" s="175"/>
      <c r="N272" s="144"/>
    </row>
    <row r="273" spans="1:15" ht="15.75" thickBot="1" x14ac:dyDescent="0.3">
      <c r="A273" s="288"/>
      <c r="B273" s="151"/>
      <c r="C273" s="174"/>
      <c r="D273" s="174"/>
      <c r="E273" s="173"/>
      <c r="F273" s="150"/>
      <c r="G273" s="174"/>
      <c r="H273" s="174"/>
      <c r="I273" s="174"/>
      <c r="J273" s="150"/>
      <c r="K273" s="348"/>
      <c r="L273" s="172"/>
      <c r="M273" s="171"/>
      <c r="N273" s="144"/>
    </row>
    <row r="274" spans="1:15" x14ac:dyDescent="0.25">
      <c r="A274" s="286"/>
      <c r="B274" s="170"/>
      <c r="C274" s="169"/>
      <c r="D274" s="146"/>
      <c r="E274" s="146"/>
      <c r="F274" s="146"/>
      <c r="G274" s="146"/>
      <c r="H274" s="146"/>
      <c r="I274" s="146"/>
      <c r="J274" s="146"/>
      <c r="K274" s="146"/>
      <c r="L274" s="146"/>
      <c r="M274" s="287"/>
      <c r="N274" s="144"/>
    </row>
    <row r="275" spans="1:15" x14ac:dyDescent="0.25">
      <c r="A275" s="286" t="s">
        <v>146</v>
      </c>
      <c r="B275" s="511" t="s">
        <v>660</v>
      </c>
      <c r="C275" s="512"/>
      <c r="D275" s="512"/>
      <c r="E275" s="512"/>
      <c r="F275" s="146"/>
      <c r="G275" s="146"/>
      <c r="H275" s="146"/>
      <c r="I275" s="146"/>
      <c r="J275" s="146"/>
      <c r="K275" s="146"/>
      <c r="L275" s="146"/>
      <c r="M275" s="287"/>
      <c r="N275" s="144"/>
    </row>
    <row r="276" spans="1:15" ht="33.75" customHeight="1" thickBot="1" x14ac:dyDescent="0.3">
      <c r="A276" s="289"/>
      <c r="B276" s="524" t="s">
        <v>661</v>
      </c>
      <c r="C276" s="524"/>
      <c r="D276" s="524"/>
      <c r="E276" s="524"/>
      <c r="F276" s="146"/>
      <c r="G276" s="146"/>
      <c r="H276" s="146"/>
      <c r="I276" s="146"/>
      <c r="J276" s="146"/>
      <c r="K276" s="146"/>
      <c r="L276" s="146"/>
      <c r="M276" s="287"/>
      <c r="N276" s="168"/>
    </row>
    <row r="277" spans="1:15" ht="33" x14ac:dyDescent="0.25">
      <c r="A277" s="289"/>
      <c r="B277" s="154" t="s">
        <v>134</v>
      </c>
      <c r="C277" s="153" t="s">
        <v>133</v>
      </c>
      <c r="D277" s="153" t="s">
        <v>132</v>
      </c>
      <c r="E277" s="152" t="s">
        <v>8</v>
      </c>
      <c r="F277" s="235"/>
      <c r="G277" s="146"/>
      <c r="H277" s="146"/>
      <c r="I277" s="146"/>
      <c r="J277" s="146"/>
      <c r="K277" s="146"/>
      <c r="L277" s="146"/>
      <c r="M277" s="287"/>
      <c r="N277" s="167"/>
      <c r="O277" s="144"/>
    </row>
    <row r="278" spans="1:15" x14ac:dyDescent="0.25">
      <c r="A278" s="289"/>
      <c r="B278" s="162" t="s">
        <v>131</v>
      </c>
      <c r="C278" s="629" t="s">
        <v>476</v>
      </c>
      <c r="D278" s="161"/>
      <c r="E278" s="160"/>
      <c r="F278" s="235"/>
      <c r="G278" s="146"/>
      <c r="H278" s="146"/>
      <c r="I278" s="146"/>
      <c r="J278" s="146"/>
      <c r="K278" s="146"/>
      <c r="L278" s="146"/>
      <c r="M278" s="287"/>
      <c r="N278" s="167"/>
      <c r="O278" s="144"/>
    </row>
    <row r="279" spans="1:15" x14ac:dyDescent="0.25">
      <c r="A279" s="289"/>
      <c r="B279" s="162" t="s">
        <v>130</v>
      </c>
      <c r="C279" s="633" t="s">
        <v>476</v>
      </c>
      <c r="D279" s="161"/>
      <c r="E279" s="160"/>
      <c r="F279" s="235"/>
      <c r="G279" s="146"/>
      <c r="H279" s="146"/>
      <c r="I279" s="146"/>
      <c r="J279" s="146"/>
      <c r="K279" s="146"/>
      <c r="L279" s="146"/>
      <c r="M279" s="287"/>
      <c r="N279" s="167"/>
      <c r="O279" s="144"/>
    </row>
    <row r="280" spans="1:15" x14ac:dyDescent="0.25">
      <c r="A280" s="289"/>
      <c r="B280" s="162" t="s">
        <v>129</v>
      </c>
      <c r="C280" s="633" t="s">
        <v>476</v>
      </c>
      <c r="D280" s="161"/>
      <c r="E280" s="160"/>
      <c r="F280" s="235"/>
      <c r="G280" s="146"/>
      <c r="H280" s="146"/>
      <c r="I280" s="146"/>
      <c r="J280" s="146"/>
      <c r="K280" s="146"/>
      <c r="L280" s="146"/>
      <c r="M280" s="287"/>
      <c r="N280" s="167"/>
      <c r="O280" s="144"/>
    </row>
    <row r="281" spans="1:15" x14ac:dyDescent="0.25">
      <c r="A281" s="289"/>
      <c r="B281" s="162" t="s">
        <v>128</v>
      </c>
      <c r="C281" s="161"/>
      <c r="D281" s="161"/>
      <c r="E281" s="160"/>
      <c r="F281" s="235"/>
      <c r="G281" s="146"/>
      <c r="H281" s="146"/>
      <c r="I281" s="146"/>
      <c r="J281" s="146"/>
      <c r="K281" s="146"/>
      <c r="L281" s="146"/>
      <c r="M281" s="287"/>
      <c r="N281" s="167"/>
      <c r="O281" s="144"/>
    </row>
    <row r="282" spans="1:15" x14ac:dyDescent="0.25">
      <c r="A282" s="289"/>
      <c r="B282" s="159" t="s">
        <v>127</v>
      </c>
      <c r="C282" s="158"/>
      <c r="D282" s="158"/>
      <c r="E282" s="157"/>
      <c r="F282" s="235"/>
      <c r="G282" s="146"/>
      <c r="H282" s="146"/>
      <c r="I282" s="146"/>
      <c r="J282" s="146"/>
      <c r="K282" s="146"/>
      <c r="L282" s="146"/>
      <c r="M282" s="287"/>
      <c r="N282" s="167"/>
      <c r="O282" s="144"/>
    </row>
    <row r="283" spans="1:15" x14ac:dyDescent="0.25">
      <c r="A283" s="289"/>
      <c r="B283" s="159" t="s">
        <v>126</v>
      </c>
      <c r="C283" s="158"/>
      <c r="D283" s="158"/>
      <c r="E283" s="157"/>
      <c r="F283" s="235"/>
      <c r="G283" s="146"/>
      <c r="H283" s="146"/>
      <c r="I283" s="146"/>
      <c r="J283" s="146"/>
      <c r="K283" s="146"/>
      <c r="L283" s="146"/>
      <c r="M283" s="287"/>
      <c r="N283" s="167"/>
      <c r="O283" s="144"/>
    </row>
    <row r="284" spans="1:15" ht="15.75" thickBot="1" x14ac:dyDescent="0.3">
      <c r="A284" s="289"/>
      <c r="B284" s="86" t="s">
        <v>125</v>
      </c>
      <c r="C284" s="156"/>
      <c r="D284" s="156">
        <f>(SUMIF(D278:D283,"Increase",C278:C283))-(SUMIF(D278:D283,"Decrease",C278:C283))</f>
        <v>0</v>
      </c>
      <c r="E284" s="155"/>
      <c r="F284" s="235"/>
      <c r="G284" s="146"/>
      <c r="H284" s="146"/>
      <c r="I284" s="146"/>
      <c r="J284" s="146"/>
      <c r="K284" s="146"/>
      <c r="L284" s="146"/>
      <c r="M284" s="287"/>
      <c r="N284" s="167"/>
      <c r="O284" s="144"/>
    </row>
    <row r="285" spans="1:15" x14ac:dyDescent="0.25">
      <c r="A285" s="289"/>
      <c r="B285" s="235"/>
      <c r="C285" s="235"/>
      <c r="D285" s="235"/>
      <c r="E285" s="235"/>
      <c r="F285" s="146"/>
      <c r="G285" s="146"/>
      <c r="H285" s="146"/>
      <c r="I285" s="146"/>
      <c r="J285" s="146"/>
      <c r="K285" s="146"/>
      <c r="L285" s="146"/>
      <c r="M285" s="287"/>
      <c r="N285" s="166"/>
    </row>
    <row r="286" spans="1:15" x14ac:dyDescent="0.25">
      <c r="A286" s="289" t="s">
        <v>145</v>
      </c>
      <c r="B286" s="235" t="s">
        <v>611</v>
      </c>
      <c r="C286" s="235"/>
      <c r="D286" s="235"/>
      <c r="E286" s="235"/>
      <c r="F286" s="146"/>
      <c r="G286" s="146"/>
      <c r="H286" s="146"/>
      <c r="I286" s="146"/>
      <c r="J286" s="146"/>
      <c r="K286" s="146"/>
      <c r="L286" s="146"/>
      <c r="M286" s="287"/>
      <c r="N286" s="144"/>
    </row>
    <row r="287" spans="1:15" ht="57.75" customHeight="1" thickBot="1" x14ac:dyDescent="0.3">
      <c r="A287" s="289"/>
      <c r="B287" s="479" t="s">
        <v>144</v>
      </c>
      <c r="C287" s="479"/>
      <c r="D287" s="479"/>
      <c r="E287" s="479"/>
      <c r="F287" s="146"/>
      <c r="G287" s="146"/>
      <c r="H287" s="146"/>
      <c r="I287" s="146"/>
      <c r="J287" s="146"/>
      <c r="K287" s="146"/>
      <c r="L287" s="146"/>
      <c r="M287" s="287"/>
      <c r="N287" s="144"/>
    </row>
    <row r="288" spans="1:15" ht="33" x14ac:dyDescent="0.25">
      <c r="A288" s="289"/>
      <c r="B288" s="154" t="s">
        <v>134</v>
      </c>
      <c r="C288" s="153" t="s">
        <v>143</v>
      </c>
      <c r="D288" s="152" t="s">
        <v>8</v>
      </c>
      <c r="E288" s="235"/>
      <c r="F288" s="146"/>
      <c r="G288" s="146"/>
      <c r="H288" s="146"/>
      <c r="I288" s="146"/>
      <c r="J288" s="146"/>
      <c r="K288" s="146"/>
      <c r="L288" s="146"/>
      <c r="M288" s="287"/>
      <c r="N288" s="144"/>
    </row>
    <row r="289" spans="1:15" s="163" customFormat="1" x14ac:dyDescent="0.25">
      <c r="A289" s="291"/>
      <c r="B289" s="162" t="s">
        <v>142</v>
      </c>
      <c r="C289" s="161" t="s">
        <v>899</v>
      </c>
      <c r="D289" s="160" t="s">
        <v>900</v>
      </c>
      <c r="E289" s="165"/>
      <c r="F289" s="164"/>
      <c r="G289" s="164"/>
      <c r="H289" s="164"/>
      <c r="I289" s="164"/>
      <c r="J289" s="164"/>
      <c r="K289" s="164"/>
      <c r="L289" s="164"/>
      <c r="M289" s="292"/>
      <c r="N289" s="144"/>
    </row>
    <row r="290" spans="1:15" s="163" customFormat="1" x14ac:dyDescent="0.25">
      <c r="A290" s="291"/>
      <c r="B290" s="162" t="s">
        <v>141</v>
      </c>
      <c r="C290" s="161" t="s">
        <v>901</v>
      </c>
      <c r="D290" s="160" t="s">
        <v>902</v>
      </c>
      <c r="E290" s="165"/>
      <c r="F290" s="164"/>
      <c r="G290" s="164"/>
      <c r="H290" s="164"/>
      <c r="I290" s="164"/>
      <c r="J290" s="164"/>
      <c r="K290" s="164"/>
      <c r="L290" s="164"/>
      <c r="M290" s="292"/>
      <c r="N290" s="144"/>
    </row>
    <row r="291" spans="1:15" s="163" customFormat="1" x14ac:dyDescent="0.25">
      <c r="A291" s="291"/>
      <c r="B291" s="162" t="s">
        <v>140</v>
      </c>
      <c r="C291" s="161" t="s">
        <v>903</v>
      </c>
      <c r="D291" s="160" t="s">
        <v>902</v>
      </c>
      <c r="E291" s="165"/>
      <c r="F291" s="164"/>
      <c r="G291" s="164"/>
      <c r="H291" s="164"/>
      <c r="I291" s="164"/>
      <c r="J291" s="164"/>
      <c r="K291" s="164"/>
      <c r="L291" s="164"/>
      <c r="M291" s="292"/>
      <c r="N291" s="144"/>
    </row>
    <row r="292" spans="1:15" s="163" customFormat="1" x14ac:dyDescent="0.25">
      <c r="A292" s="291"/>
      <c r="B292" s="162" t="s">
        <v>3</v>
      </c>
      <c r="C292" s="161"/>
      <c r="D292" s="160"/>
      <c r="E292" s="165"/>
      <c r="F292" s="164"/>
      <c r="G292" s="164"/>
      <c r="H292" s="164"/>
      <c r="I292" s="164"/>
      <c r="J292" s="164"/>
      <c r="K292" s="164"/>
      <c r="L292" s="164"/>
      <c r="M292" s="292"/>
      <c r="N292" s="144"/>
    </row>
    <row r="293" spans="1:15" s="163" customFormat="1" ht="30" x14ac:dyDescent="0.25">
      <c r="A293" s="291"/>
      <c r="B293" s="162" t="s">
        <v>139</v>
      </c>
      <c r="C293" s="161" t="s">
        <v>904</v>
      </c>
      <c r="D293" s="203" t="s">
        <v>905</v>
      </c>
      <c r="E293" s="165"/>
      <c r="F293" s="164"/>
      <c r="G293" s="164"/>
      <c r="H293" s="164"/>
      <c r="I293" s="164"/>
      <c r="J293" s="164"/>
      <c r="K293" s="164"/>
      <c r="L293" s="164"/>
      <c r="M293" s="292"/>
      <c r="N293" s="144"/>
    </row>
    <row r="294" spans="1:15" s="163" customFormat="1" x14ac:dyDescent="0.25">
      <c r="A294" s="291"/>
      <c r="B294" s="162" t="s">
        <v>138</v>
      </c>
      <c r="C294" s="630" t="s">
        <v>476</v>
      </c>
      <c r="D294" s="160"/>
      <c r="E294" s="165"/>
      <c r="F294" s="164"/>
      <c r="G294" s="164"/>
      <c r="H294" s="164"/>
      <c r="I294" s="164"/>
      <c r="J294" s="164"/>
      <c r="K294" s="164"/>
      <c r="L294" s="164"/>
      <c r="M294" s="292"/>
      <c r="N294" s="144"/>
    </row>
    <row r="295" spans="1:15" s="163" customFormat="1" x14ac:dyDescent="0.25">
      <c r="A295" s="291"/>
      <c r="B295" s="162" t="s">
        <v>137</v>
      </c>
      <c r="C295" s="630" t="s">
        <v>476</v>
      </c>
      <c r="D295" s="160"/>
      <c r="E295" s="165"/>
      <c r="F295" s="164"/>
      <c r="G295" s="164"/>
      <c r="H295" s="164"/>
      <c r="I295" s="164"/>
      <c r="J295" s="164"/>
      <c r="K295" s="164"/>
      <c r="L295" s="164"/>
      <c r="M295" s="292"/>
      <c r="N295" s="144"/>
    </row>
    <row r="296" spans="1:15" s="163" customFormat="1" x14ac:dyDescent="0.25">
      <c r="A296" s="291"/>
      <c r="B296" s="162" t="s">
        <v>128</v>
      </c>
      <c r="C296" s="161"/>
      <c r="D296" s="160"/>
      <c r="E296" s="165"/>
      <c r="F296" s="164"/>
      <c r="G296" s="164"/>
      <c r="H296" s="164"/>
      <c r="I296" s="164"/>
      <c r="J296" s="164"/>
      <c r="K296" s="164"/>
      <c r="L296" s="164"/>
      <c r="M296" s="292"/>
      <c r="N296" s="144"/>
    </row>
    <row r="297" spans="1:15" s="163" customFormat="1" x14ac:dyDescent="0.25">
      <c r="A297" s="291"/>
      <c r="B297" s="159" t="s">
        <v>127</v>
      </c>
      <c r="C297" s="158"/>
      <c r="D297" s="157"/>
      <c r="E297" s="165"/>
      <c r="F297" s="164"/>
      <c r="G297" s="164"/>
      <c r="H297" s="164"/>
      <c r="I297" s="164"/>
      <c r="J297" s="164"/>
      <c r="K297" s="164"/>
      <c r="L297" s="164"/>
      <c r="M297" s="292"/>
      <c r="N297" s="144"/>
    </row>
    <row r="298" spans="1:15" s="163" customFormat="1" x14ac:dyDescent="0.25">
      <c r="A298" s="291"/>
      <c r="B298" s="159" t="s">
        <v>126</v>
      </c>
      <c r="C298" s="158"/>
      <c r="D298" s="157"/>
      <c r="E298" s="165"/>
      <c r="F298" s="164"/>
      <c r="G298" s="164"/>
      <c r="H298" s="164"/>
      <c r="I298" s="164"/>
      <c r="J298" s="164"/>
      <c r="K298" s="164"/>
      <c r="L298" s="164"/>
      <c r="M298" s="292"/>
      <c r="N298" s="144"/>
    </row>
    <row r="299" spans="1:15" ht="15.75" thickBot="1" x14ac:dyDescent="0.3">
      <c r="A299" s="289"/>
      <c r="B299" s="86" t="s">
        <v>125</v>
      </c>
      <c r="C299" s="156">
        <f>SUM(C289:C298)</f>
        <v>0</v>
      </c>
      <c r="D299" s="155"/>
      <c r="E299" s="235"/>
      <c r="F299" s="146"/>
      <c r="G299" s="146"/>
      <c r="H299" s="146"/>
      <c r="I299" s="146"/>
      <c r="J299" s="146"/>
      <c r="K299" s="146"/>
      <c r="L299" s="146"/>
      <c r="M299" s="287"/>
      <c r="N299" s="144"/>
    </row>
    <row r="300" spans="1:15" ht="14.25" customHeight="1" x14ac:dyDescent="0.25">
      <c r="A300" s="289"/>
      <c r="B300" s="235"/>
      <c r="C300" s="235"/>
      <c r="D300" s="235"/>
      <c r="E300" s="235"/>
      <c r="F300" s="146"/>
      <c r="G300" s="146"/>
      <c r="H300" s="146"/>
      <c r="I300" s="146"/>
      <c r="J300" s="146"/>
      <c r="K300" s="146"/>
      <c r="L300" s="146"/>
      <c r="M300" s="287"/>
      <c r="N300" s="144"/>
    </row>
    <row r="301" spans="1:15" x14ac:dyDescent="0.25">
      <c r="A301" s="286" t="s">
        <v>136</v>
      </c>
      <c r="B301" s="511" t="s">
        <v>135</v>
      </c>
      <c r="C301" s="512"/>
      <c r="D301" s="512"/>
      <c r="E301" s="512"/>
      <c r="F301" s="146"/>
      <c r="G301" s="146"/>
      <c r="H301" s="146"/>
      <c r="I301" s="146"/>
      <c r="J301" s="146"/>
      <c r="K301" s="146"/>
      <c r="L301" s="146"/>
      <c r="M301" s="287"/>
      <c r="N301" s="144"/>
    </row>
    <row r="302" spans="1:15" ht="35.25" customHeight="1" thickBot="1" x14ac:dyDescent="0.3">
      <c r="A302" s="289"/>
      <c r="B302" s="479" t="s">
        <v>612</v>
      </c>
      <c r="C302" s="479"/>
      <c r="D302" s="479"/>
      <c r="E302" s="479"/>
      <c r="F302" s="146"/>
      <c r="G302" s="146"/>
      <c r="H302" s="146"/>
      <c r="I302" s="146"/>
      <c r="J302" s="146"/>
      <c r="K302" s="146"/>
      <c r="L302" s="146"/>
      <c r="M302" s="287"/>
      <c r="N302" s="144"/>
    </row>
    <row r="303" spans="1:15" ht="33" x14ac:dyDescent="0.25">
      <c r="A303" s="289"/>
      <c r="B303" s="154" t="s">
        <v>134</v>
      </c>
      <c r="C303" s="153" t="s">
        <v>133</v>
      </c>
      <c r="D303" s="153" t="s">
        <v>132</v>
      </c>
      <c r="E303" s="152" t="s">
        <v>8</v>
      </c>
      <c r="F303" s="235"/>
      <c r="G303" s="146"/>
      <c r="H303" s="146"/>
      <c r="I303" s="146"/>
      <c r="J303" s="146"/>
      <c r="K303" s="146"/>
      <c r="L303" s="146"/>
      <c r="M303" s="287"/>
      <c r="N303" s="144"/>
      <c r="O303" s="144"/>
    </row>
    <row r="304" spans="1:15" x14ac:dyDescent="0.25">
      <c r="A304" s="289"/>
      <c r="B304" s="162" t="s">
        <v>131</v>
      </c>
      <c r="C304" s="630" t="s">
        <v>476</v>
      </c>
      <c r="D304" s="161"/>
      <c r="E304" s="160"/>
      <c r="F304" s="235"/>
      <c r="G304" s="146"/>
      <c r="H304" s="146"/>
      <c r="I304" s="146"/>
      <c r="J304" s="146"/>
      <c r="K304" s="146"/>
      <c r="L304" s="146"/>
      <c r="M304" s="287"/>
      <c r="N304" s="144"/>
      <c r="O304" s="144"/>
    </row>
    <row r="305" spans="1:15" x14ac:dyDescent="0.25">
      <c r="A305" s="289"/>
      <c r="B305" s="162" t="s">
        <v>130</v>
      </c>
      <c r="C305" s="630" t="s">
        <v>476</v>
      </c>
      <c r="D305" s="161"/>
      <c r="E305" s="160"/>
      <c r="F305" s="235"/>
      <c r="G305" s="146"/>
      <c r="H305" s="146"/>
      <c r="I305" s="146"/>
      <c r="J305" s="146"/>
      <c r="K305" s="146"/>
      <c r="L305" s="146"/>
      <c r="M305" s="287"/>
      <c r="N305" s="144"/>
      <c r="O305" s="144"/>
    </row>
    <row r="306" spans="1:15" x14ac:dyDescent="0.25">
      <c r="A306" s="289"/>
      <c r="B306" s="162" t="s">
        <v>129</v>
      </c>
      <c r="C306" s="630" t="s">
        <v>476</v>
      </c>
      <c r="D306" s="161"/>
      <c r="E306" s="160"/>
      <c r="F306" s="235"/>
      <c r="G306" s="146"/>
      <c r="H306" s="146"/>
      <c r="I306" s="146"/>
      <c r="J306" s="146"/>
      <c r="K306" s="146"/>
      <c r="L306" s="146"/>
      <c r="M306" s="287"/>
      <c r="N306" s="144"/>
      <c r="O306" s="144"/>
    </row>
    <row r="307" spans="1:15" x14ac:dyDescent="0.25">
      <c r="A307" s="289"/>
      <c r="B307" s="162" t="s">
        <v>128</v>
      </c>
      <c r="C307" s="161"/>
      <c r="D307" s="161"/>
      <c r="E307" s="160"/>
      <c r="F307" s="235"/>
      <c r="G307" s="146"/>
      <c r="H307" s="146"/>
      <c r="I307" s="146"/>
      <c r="J307" s="146"/>
      <c r="K307" s="146"/>
      <c r="L307" s="146"/>
      <c r="M307" s="287"/>
      <c r="N307" s="144"/>
      <c r="O307" s="144"/>
    </row>
    <row r="308" spans="1:15" x14ac:dyDescent="0.25">
      <c r="A308" s="289"/>
      <c r="B308" s="159" t="s">
        <v>127</v>
      </c>
      <c r="C308" s="158"/>
      <c r="D308" s="158"/>
      <c r="E308" s="157"/>
      <c r="F308" s="235"/>
      <c r="G308" s="146"/>
      <c r="H308" s="146"/>
      <c r="I308" s="146"/>
      <c r="J308" s="146"/>
      <c r="K308" s="146"/>
      <c r="L308" s="146"/>
      <c r="M308" s="287"/>
      <c r="N308" s="144"/>
      <c r="O308" s="144"/>
    </row>
    <row r="309" spans="1:15" x14ac:dyDescent="0.25">
      <c r="A309" s="289"/>
      <c r="B309" s="159" t="s">
        <v>126</v>
      </c>
      <c r="C309" s="158"/>
      <c r="D309" s="158"/>
      <c r="E309" s="157"/>
      <c r="F309" s="235"/>
      <c r="G309" s="146"/>
      <c r="H309" s="146"/>
      <c r="I309" s="146"/>
      <c r="J309" s="146"/>
      <c r="K309" s="146"/>
      <c r="L309" s="146"/>
      <c r="M309" s="287"/>
      <c r="N309" s="144"/>
      <c r="O309" s="144"/>
    </row>
    <row r="310" spans="1:15" ht="15.75" thickBot="1" x14ac:dyDescent="0.3">
      <c r="A310" s="289"/>
      <c r="B310" s="86" t="s">
        <v>125</v>
      </c>
      <c r="C310" s="156"/>
      <c r="D310" s="156">
        <f>(SUMIF(D304:D309,"Increase",C304:C309))-(SUMIF(D304:D309,"Decrease",C304:C309))</f>
        <v>0</v>
      </c>
      <c r="E310" s="155"/>
      <c r="F310" s="235"/>
      <c r="G310" s="146"/>
      <c r="H310" s="146"/>
      <c r="I310" s="146"/>
      <c r="J310" s="146"/>
      <c r="K310" s="146"/>
      <c r="L310" s="146"/>
      <c r="M310" s="287"/>
      <c r="N310" s="144"/>
      <c r="O310" s="144"/>
    </row>
    <row r="311" spans="1:15" x14ac:dyDescent="0.25">
      <c r="A311" s="289"/>
      <c r="B311" s="146"/>
      <c r="C311" s="146"/>
      <c r="D311" s="146"/>
      <c r="E311" s="146"/>
      <c r="F311" s="146"/>
      <c r="G311" s="146"/>
      <c r="H311" s="146"/>
      <c r="I311" s="146"/>
      <c r="J311" s="146"/>
      <c r="K311" s="146"/>
      <c r="L311" s="146"/>
      <c r="M311" s="287"/>
      <c r="N311" s="144"/>
      <c r="O311" s="144"/>
    </row>
    <row r="312" spans="1:15" x14ac:dyDescent="0.25">
      <c r="A312" s="286" t="s">
        <v>124</v>
      </c>
      <c r="B312" s="511" t="s">
        <v>675</v>
      </c>
      <c r="C312" s="512"/>
      <c r="D312" s="512"/>
      <c r="E312" s="512"/>
      <c r="F312" s="146"/>
      <c r="G312" s="146"/>
      <c r="H312" s="146"/>
      <c r="I312" s="146"/>
      <c r="J312" s="146"/>
      <c r="K312" s="146"/>
      <c r="L312" s="146"/>
      <c r="M312" s="287"/>
      <c r="N312" s="144"/>
    </row>
    <row r="313" spans="1:15" ht="32.25" customHeight="1" thickBot="1" x14ac:dyDescent="0.3">
      <c r="A313" s="289"/>
      <c r="B313" s="479" t="s">
        <v>676</v>
      </c>
      <c r="C313" s="479"/>
      <c r="D313" s="479"/>
      <c r="E313" s="479"/>
      <c r="F313" s="146"/>
      <c r="G313" s="146"/>
      <c r="H313" s="146"/>
      <c r="I313" s="146"/>
      <c r="J313" s="146"/>
      <c r="K313" s="146"/>
      <c r="L313" s="146"/>
      <c r="M313" s="287"/>
      <c r="N313" s="144"/>
    </row>
    <row r="314" spans="1:15" ht="33" x14ac:dyDescent="0.25">
      <c r="A314" s="289"/>
      <c r="B314" s="154" t="s">
        <v>123</v>
      </c>
      <c r="C314" s="153" t="s">
        <v>122</v>
      </c>
      <c r="D314" s="152" t="s">
        <v>8</v>
      </c>
      <c r="E314" s="235"/>
      <c r="F314" s="146"/>
      <c r="G314" s="146"/>
      <c r="H314" s="146"/>
      <c r="I314" s="146"/>
      <c r="J314" s="146"/>
      <c r="K314" s="146"/>
      <c r="L314" s="146"/>
      <c r="M314" s="287"/>
      <c r="N314" s="144"/>
    </row>
    <row r="315" spans="1:15" ht="15.75" thickBot="1" x14ac:dyDescent="0.3">
      <c r="A315" s="289"/>
      <c r="B315" s="151" t="s">
        <v>121</v>
      </c>
      <c r="C315" s="476">
        <v>1733</v>
      </c>
      <c r="D315" s="149"/>
      <c r="E315" s="235"/>
      <c r="F315" s="146"/>
      <c r="G315" s="146"/>
      <c r="H315" s="146"/>
      <c r="I315" s="146"/>
      <c r="J315" s="146"/>
      <c r="K315" s="146"/>
      <c r="L315" s="146"/>
      <c r="M315" s="287"/>
      <c r="N315" s="144"/>
    </row>
    <row r="316" spans="1:15" ht="17.25" customHeight="1" x14ac:dyDescent="0.25">
      <c r="A316" s="289"/>
      <c r="B316" s="235"/>
      <c r="C316" s="235"/>
      <c r="D316" s="235"/>
      <c r="E316" s="235"/>
      <c r="F316" s="146"/>
      <c r="G316" s="146"/>
      <c r="H316" s="146"/>
      <c r="I316" s="146"/>
      <c r="J316" s="146"/>
      <c r="K316" s="146"/>
      <c r="L316" s="146"/>
      <c r="M316" s="287"/>
      <c r="N316" s="144"/>
    </row>
    <row r="317" spans="1:15" ht="18.75" x14ac:dyDescent="0.25">
      <c r="A317" s="284"/>
      <c r="B317" s="148" t="s">
        <v>73</v>
      </c>
      <c r="C317" s="148"/>
      <c r="D317" s="148"/>
      <c r="E317" s="148"/>
      <c r="F317" s="148"/>
      <c r="G317" s="148"/>
      <c r="H317" s="148"/>
      <c r="I317" s="148"/>
      <c r="J317" s="148"/>
      <c r="K317" s="148"/>
      <c r="L317" s="148"/>
      <c r="M317" s="285"/>
      <c r="N317" s="144"/>
    </row>
    <row r="318" spans="1:15" x14ac:dyDescent="0.25">
      <c r="A318" s="286" t="s">
        <v>120</v>
      </c>
      <c r="B318" s="511" t="s">
        <v>71</v>
      </c>
      <c r="C318" s="512"/>
      <c r="D318" s="512"/>
      <c r="E318" s="512"/>
      <c r="F318" s="146"/>
      <c r="G318" s="146"/>
      <c r="H318" s="146"/>
      <c r="I318" s="146"/>
      <c r="J318" s="146"/>
      <c r="K318" s="146"/>
      <c r="L318" s="146"/>
      <c r="M318" s="287"/>
      <c r="N318" s="144"/>
    </row>
    <row r="319" spans="1:15" ht="30.75" customHeight="1" thickBot="1" x14ac:dyDescent="0.3">
      <c r="A319" s="289"/>
      <c r="B319" s="479" t="s">
        <v>613</v>
      </c>
      <c r="C319" s="479"/>
      <c r="D319" s="479"/>
      <c r="E319" s="479"/>
      <c r="F319" s="146"/>
      <c r="G319" s="146"/>
      <c r="H319" s="146"/>
      <c r="I319" s="146"/>
      <c r="J319" s="146"/>
      <c r="K319" s="146"/>
      <c r="L319" s="146"/>
      <c r="M319" s="287"/>
      <c r="N319" s="144"/>
    </row>
    <row r="320" spans="1:15" ht="63" customHeight="1" thickBot="1" x14ac:dyDescent="0.3">
      <c r="A320" s="289"/>
      <c r="B320" s="506" t="s">
        <v>952</v>
      </c>
      <c r="C320" s="515"/>
      <c r="D320" s="515"/>
      <c r="E320" s="516"/>
      <c r="F320" s="146"/>
      <c r="G320" s="146"/>
      <c r="H320" s="146"/>
      <c r="I320" s="146"/>
      <c r="J320" s="146"/>
      <c r="K320" s="146"/>
      <c r="L320" s="146"/>
      <c r="M320" s="287"/>
      <c r="N320" s="144"/>
    </row>
    <row r="321" spans="1:14" ht="17.25" customHeight="1" x14ac:dyDescent="0.25">
      <c r="A321" s="289"/>
      <c r="B321" s="235"/>
      <c r="C321" s="235"/>
      <c r="D321" s="235"/>
      <c r="E321" s="235"/>
      <c r="F321" s="146"/>
      <c r="G321" s="146"/>
      <c r="H321" s="146"/>
      <c r="I321" s="146"/>
      <c r="J321" s="146"/>
      <c r="K321" s="146"/>
      <c r="L321" s="146"/>
      <c r="M321" s="287"/>
      <c r="N321" s="144"/>
    </row>
    <row r="322" spans="1:14" ht="18.75" x14ac:dyDescent="0.25">
      <c r="A322" s="293" t="s">
        <v>637</v>
      </c>
      <c r="B322" s="145" t="s">
        <v>119</v>
      </c>
      <c r="C322" s="145"/>
      <c r="D322" s="145"/>
      <c r="E322" s="145"/>
      <c r="F322" s="145"/>
      <c r="G322" s="145"/>
      <c r="H322" s="145"/>
      <c r="I322" s="145"/>
      <c r="J322" s="145"/>
      <c r="K322" s="145"/>
      <c r="L322" s="145"/>
      <c r="M322" s="294"/>
      <c r="N322" s="144"/>
    </row>
    <row r="323" spans="1:14" ht="18.75" x14ac:dyDescent="0.25">
      <c r="A323" s="295"/>
      <c r="B323" s="114" t="s">
        <v>118</v>
      </c>
      <c r="C323" s="114"/>
      <c r="D323" s="114"/>
      <c r="E323" s="114"/>
      <c r="F323" s="114"/>
      <c r="G323" s="114"/>
      <c r="H323" s="114"/>
      <c r="I323" s="114"/>
      <c r="J323" s="114"/>
      <c r="K323" s="114"/>
      <c r="L323" s="114"/>
      <c r="M323" s="296"/>
      <c r="N323" s="144"/>
    </row>
    <row r="324" spans="1:14" ht="21.75" customHeight="1" x14ac:dyDescent="0.25">
      <c r="A324" s="297" t="s">
        <v>117</v>
      </c>
      <c r="B324" s="143" t="s">
        <v>614</v>
      </c>
      <c r="C324" s="142"/>
      <c r="D324" s="142"/>
      <c r="E324" s="142"/>
      <c r="F324" s="112"/>
      <c r="G324" s="112"/>
      <c r="H324" s="112"/>
      <c r="I324" s="112"/>
      <c r="J324" s="112"/>
      <c r="K324" s="112"/>
      <c r="L324" s="112"/>
      <c r="M324" s="298"/>
      <c r="N324" s="144"/>
    </row>
    <row r="325" spans="1:14" ht="23.25" customHeight="1" thickBot="1" x14ac:dyDescent="0.3">
      <c r="A325" s="299"/>
      <c r="B325" s="518" t="s">
        <v>116</v>
      </c>
      <c r="C325" s="509"/>
      <c r="D325" s="509"/>
      <c r="E325" s="509"/>
      <c r="F325" s="112"/>
      <c r="G325" s="112"/>
      <c r="H325" s="112"/>
      <c r="I325" s="112"/>
      <c r="J325" s="112"/>
      <c r="K325" s="112"/>
      <c r="L325" s="112"/>
      <c r="M325" s="298"/>
      <c r="N325" s="144"/>
    </row>
    <row r="326" spans="1:14" ht="70.5" customHeight="1" thickBot="1" x14ac:dyDescent="0.3">
      <c r="A326" s="299"/>
      <c r="B326" s="506" t="s">
        <v>930</v>
      </c>
      <c r="C326" s="496"/>
      <c r="D326" s="496"/>
      <c r="E326" s="497"/>
      <c r="F326" s="112"/>
      <c r="G326" s="112"/>
      <c r="H326" s="112"/>
      <c r="I326" s="112"/>
      <c r="J326" s="112"/>
      <c r="K326" s="112"/>
      <c r="L326" s="112"/>
      <c r="M326" s="298"/>
      <c r="N326" s="144"/>
    </row>
    <row r="327" spans="1:14" ht="22.7" customHeight="1" x14ac:dyDescent="0.25">
      <c r="A327" s="299" t="s">
        <v>115</v>
      </c>
      <c r="B327" s="513" t="s">
        <v>615</v>
      </c>
      <c r="C327" s="514"/>
      <c r="D327" s="514"/>
      <c r="E327" s="514"/>
      <c r="F327" s="112"/>
      <c r="G327" s="112"/>
      <c r="H327" s="112"/>
      <c r="I327" s="112"/>
      <c r="J327" s="112"/>
      <c r="K327" s="112"/>
      <c r="L327" s="112"/>
      <c r="M327" s="298"/>
      <c r="N327" s="144"/>
    </row>
    <row r="328" spans="1:14" ht="36.950000000000003" customHeight="1" thickBot="1" x14ac:dyDescent="0.3">
      <c r="A328" s="299"/>
      <c r="B328" s="517" t="s">
        <v>639</v>
      </c>
      <c r="C328" s="510"/>
      <c r="D328" s="510"/>
      <c r="E328" s="510"/>
      <c r="F328" s="112"/>
      <c r="G328" s="112"/>
      <c r="H328" s="112"/>
      <c r="I328" s="112"/>
      <c r="J328" s="112"/>
      <c r="K328" s="112"/>
      <c r="L328" s="112"/>
      <c r="M328" s="298"/>
      <c r="N328" s="144"/>
    </row>
    <row r="329" spans="1:14" ht="70.5" customHeight="1" thickBot="1" x14ac:dyDescent="0.3">
      <c r="A329" s="299"/>
      <c r="B329" s="506" t="s">
        <v>913</v>
      </c>
      <c r="C329" s="496"/>
      <c r="D329" s="496"/>
      <c r="E329" s="497"/>
      <c r="F329" s="112"/>
      <c r="G329" s="112"/>
      <c r="H329" s="112"/>
      <c r="I329" s="112"/>
      <c r="J329" s="112"/>
      <c r="K329" s="112"/>
      <c r="L329" s="112"/>
      <c r="M329" s="298"/>
      <c r="N329" s="144"/>
    </row>
    <row r="330" spans="1:14" x14ac:dyDescent="0.25">
      <c r="A330" s="300"/>
      <c r="B330" s="141"/>
      <c r="C330" s="112"/>
      <c r="D330" s="112"/>
      <c r="E330" s="112"/>
      <c r="F330" s="112"/>
      <c r="G330" s="112"/>
      <c r="H330" s="112"/>
      <c r="I330" s="112"/>
      <c r="J330" s="112"/>
      <c r="K330" s="112"/>
      <c r="L330" s="112"/>
      <c r="M330" s="298"/>
      <c r="N330" s="144"/>
    </row>
    <row r="331" spans="1:14" ht="18.75" x14ac:dyDescent="0.25">
      <c r="A331" s="295"/>
      <c r="B331" s="114" t="s">
        <v>114</v>
      </c>
      <c r="C331" s="114"/>
      <c r="D331" s="114"/>
      <c r="E331" s="114"/>
      <c r="F331" s="114"/>
      <c r="G331" s="114"/>
      <c r="H331" s="114"/>
      <c r="I331" s="114"/>
      <c r="J331" s="114"/>
      <c r="K331" s="114"/>
      <c r="L331" s="114"/>
      <c r="M331" s="301"/>
      <c r="N331" s="144"/>
    </row>
    <row r="332" spans="1:14" ht="22.7" customHeight="1" x14ac:dyDescent="0.25">
      <c r="A332" s="299" t="s">
        <v>113</v>
      </c>
      <c r="B332" s="140" t="s">
        <v>616</v>
      </c>
      <c r="C332" s="112"/>
      <c r="D332" s="112"/>
      <c r="E332" s="112"/>
      <c r="F332" s="112"/>
      <c r="G332" s="112"/>
      <c r="H332" s="112"/>
      <c r="I332" s="112"/>
      <c r="J332" s="112"/>
      <c r="K332" s="112"/>
      <c r="L332" s="112"/>
      <c r="M332" s="298"/>
      <c r="N332" s="144"/>
    </row>
    <row r="333" spans="1:14" ht="33.75" customHeight="1" thickBot="1" x14ac:dyDescent="0.3">
      <c r="A333" s="302"/>
      <c r="B333" s="518" t="s">
        <v>112</v>
      </c>
      <c r="C333" s="509"/>
      <c r="D333" s="509"/>
      <c r="E333" s="509"/>
      <c r="F333" s="112"/>
      <c r="G333" s="112"/>
      <c r="H333" s="112"/>
      <c r="I333" s="112"/>
      <c r="J333" s="112"/>
      <c r="K333" s="112"/>
      <c r="L333" s="112"/>
      <c r="M333" s="298"/>
      <c r="N333" s="144"/>
    </row>
    <row r="334" spans="1:14" ht="48.75" customHeight="1" thickBot="1" x14ac:dyDescent="0.3">
      <c r="A334" s="302"/>
      <c r="B334" s="521" t="s">
        <v>914</v>
      </c>
      <c r="C334" s="522"/>
      <c r="D334" s="522"/>
      <c r="E334" s="523"/>
      <c r="F334" s="112"/>
      <c r="G334" s="112"/>
      <c r="H334" s="112"/>
      <c r="I334" s="112"/>
      <c r="J334" s="112"/>
      <c r="K334" s="112"/>
      <c r="L334" s="112"/>
      <c r="M334" s="298"/>
      <c r="N334" s="144"/>
    </row>
    <row r="335" spans="1:14" ht="42.75" customHeight="1" x14ac:dyDescent="0.25">
      <c r="A335" s="303" t="s">
        <v>111</v>
      </c>
      <c r="B335" s="519" t="s">
        <v>617</v>
      </c>
      <c r="C335" s="520"/>
      <c r="D335" s="520"/>
      <c r="E335" s="520"/>
      <c r="F335" s="112"/>
      <c r="G335" s="112"/>
      <c r="H335" s="112"/>
      <c r="I335" s="112"/>
      <c r="J335" s="112"/>
      <c r="K335" s="112"/>
      <c r="L335" s="112"/>
      <c r="M335" s="298"/>
      <c r="N335" s="144"/>
    </row>
    <row r="336" spans="1:14" ht="73.5" customHeight="1" x14ac:dyDescent="0.25">
      <c r="A336" s="304"/>
      <c r="B336" s="510" t="s">
        <v>618</v>
      </c>
      <c r="C336" s="510"/>
      <c r="D336" s="510"/>
      <c r="E336" s="510"/>
      <c r="F336" s="112"/>
      <c r="G336" s="112"/>
      <c r="H336" s="112"/>
      <c r="I336" s="112"/>
      <c r="J336" s="112"/>
      <c r="K336" s="112"/>
      <c r="L336" s="112"/>
      <c r="M336" s="298"/>
      <c r="N336" s="144"/>
    </row>
    <row r="337" spans="1:14" ht="48.75" customHeight="1" thickBot="1" x14ac:dyDescent="0.3">
      <c r="A337" s="305"/>
      <c r="B337" s="509" t="s">
        <v>640</v>
      </c>
      <c r="C337" s="509"/>
      <c r="D337" s="509"/>
      <c r="E337" s="509"/>
      <c r="F337" s="112"/>
      <c r="G337" s="112"/>
      <c r="H337" s="112"/>
      <c r="I337" s="112"/>
      <c r="J337" s="112"/>
      <c r="K337" s="112"/>
      <c r="L337" s="112"/>
      <c r="M337" s="298"/>
      <c r="N337" s="144"/>
    </row>
    <row r="338" spans="1:14" ht="32.25" customHeight="1" x14ac:dyDescent="0.25">
      <c r="A338" s="305"/>
      <c r="B338" s="139" t="s">
        <v>110</v>
      </c>
      <c r="C338" s="137" t="s">
        <v>109</v>
      </c>
      <c r="D338" s="137" t="s">
        <v>108</v>
      </c>
      <c r="E338" s="138" t="s">
        <v>107</v>
      </c>
      <c r="F338" s="137" t="s">
        <v>106</v>
      </c>
      <c r="G338" s="136" t="s">
        <v>8</v>
      </c>
      <c r="H338" s="112"/>
      <c r="I338" s="112"/>
      <c r="J338" s="112"/>
      <c r="K338" s="112"/>
      <c r="L338" s="112"/>
      <c r="M338" s="298"/>
      <c r="N338" s="144"/>
    </row>
    <row r="339" spans="1:14" ht="51" customHeight="1" x14ac:dyDescent="0.25">
      <c r="A339" s="305"/>
      <c r="B339" s="134" t="s">
        <v>105</v>
      </c>
      <c r="C339" s="133" t="s">
        <v>104</v>
      </c>
      <c r="D339" s="128" t="s">
        <v>99</v>
      </c>
      <c r="E339" s="133" t="s">
        <v>414</v>
      </c>
      <c r="F339" s="435" t="s">
        <v>854</v>
      </c>
      <c r="G339" s="460" t="s">
        <v>849</v>
      </c>
      <c r="H339" s="112"/>
      <c r="I339" s="112"/>
      <c r="J339" s="112"/>
      <c r="K339" s="112"/>
      <c r="L339" s="112"/>
      <c r="M339" s="298"/>
      <c r="N339" s="144"/>
    </row>
    <row r="340" spans="1:14" ht="50.25" hidden="1" customHeight="1" x14ac:dyDescent="0.25">
      <c r="A340" s="305"/>
      <c r="B340" s="134" t="s">
        <v>105</v>
      </c>
      <c r="C340" s="133" t="s">
        <v>104</v>
      </c>
      <c r="D340" s="128" t="s">
        <v>99</v>
      </c>
      <c r="E340" s="133"/>
      <c r="F340" s="133"/>
      <c r="G340" s="135"/>
      <c r="H340" s="112"/>
      <c r="I340" s="112"/>
      <c r="J340" s="112"/>
      <c r="K340" s="112"/>
      <c r="L340" s="112"/>
      <c r="M340" s="298"/>
      <c r="N340" s="144"/>
    </row>
    <row r="341" spans="1:14" ht="50.25" hidden="1" customHeight="1" x14ac:dyDescent="0.25">
      <c r="A341" s="305"/>
      <c r="B341" s="134" t="s">
        <v>105</v>
      </c>
      <c r="C341" s="133" t="s">
        <v>104</v>
      </c>
      <c r="D341" s="128" t="s">
        <v>99</v>
      </c>
      <c r="E341" s="133"/>
      <c r="F341" s="133"/>
      <c r="G341" s="135"/>
      <c r="H341" s="112"/>
      <c r="I341" s="112"/>
      <c r="J341" s="112"/>
      <c r="K341" s="112"/>
      <c r="L341" s="112"/>
      <c r="M341" s="298"/>
      <c r="N341" s="144"/>
    </row>
    <row r="342" spans="1:14" ht="50.25" hidden="1" customHeight="1" x14ac:dyDescent="0.25">
      <c r="A342" s="305"/>
      <c r="B342" s="134" t="s">
        <v>105</v>
      </c>
      <c r="C342" s="133" t="s">
        <v>104</v>
      </c>
      <c r="D342" s="128" t="s">
        <v>99</v>
      </c>
      <c r="E342" s="133"/>
      <c r="F342" s="133"/>
      <c r="G342" s="135"/>
      <c r="H342" s="112"/>
      <c r="I342" s="112"/>
      <c r="J342" s="112"/>
      <c r="K342" s="112"/>
      <c r="L342" s="112"/>
      <c r="M342" s="298"/>
      <c r="N342" s="144"/>
    </row>
    <row r="343" spans="1:14" ht="50.25" hidden="1" customHeight="1" x14ac:dyDescent="0.25">
      <c r="A343" s="305"/>
      <c r="B343" s="134" t="s">
        <v>105</v>
      </c>
      <c r="C343" s="133" t="s">
        <v>104</v>
      </c>
      <c r="D343" s="128" t="s">
        <v>99</v>
      </c>
      <c r="E343" s="133"/>
      <c r="F343" s="133"/>
      <c r="G343" s="135"/>
      <c r="H343" s="112"/>
      <c r="I343" s="112"/>
      <c r="J343" s="112"/>
      <c r="K343" s="112"/>
      <c r="L343" s="112"/>
      <c r="M343" s="298"/>
      <c r="N343" s="144"/>
    </row>
    <row r="344" spans="1:14" ht="50.25" customHeight="1" x14ac:dyDescent="0.25">
      <c r="A344" s="305"/>
      <c r="B344" s="134" t="s">
        <v>105</v>
      </c>
      <c r="C344" s="133" t="s">
        <v>104</v>
      </c>
      <c r="D344" s="128" t="s">
        <v>99</v>
      </c>
      <c r="E344" s="133" t="s">
        <v>414</v>
      </c>
      <c r="F344" s="435" t="s">
        <v>927</v>
      </c>
      <c r="G344" s="437" t="s">
        <v>928</v>
      </c>
      <c r="H344" s="112"/>
      <c r="I344" s="112"/>
      <c r="J344" s="112"/>
      <c r="K344" s="112"/>
      <c r="L344" s="112"/>
      <c r="M344" s="298"/>
      <c r="N344" s="144"/>
    </row>
    <row r="345" spans="1:14" ht="50.25" customHeight="1" x14ac:dyDescent="0.25">
      <c r="A345" s="305"/>
      <c r="B345" s="134" t="s">
        <v>105</v>
      </c>
      <c r="C345" s="133" t="s">
        <v>104</v>
      </c>
      <c r="D345" s="128" t="s">
        <v>99</v>
      </c>
      <c r="E345" s="133" t="s">
        <v>382</v>
      </c>
      <c r="F345" s="435" t="s">
        <v>929</v>
      </c>
      <c r="G345" s="461" t="s">
        <v>823</v>
      </c>
      <c r="H345" s="112"/>
      <c r="I345" s="112"/>
      <c r="J345" s="112"/>
      <c r="K345" s="112"/>
      <c r="L345" s="112"/>
      <c r="M345" s="298"/>
      <c r="N345" s="144"/>
    </row>
    <row r="346" spans="1:14" ht="50.25" customHeight="1" x14ac:dyDescent="0.25">
      <c r="A346" s="305"/>
      <c r="B346" s="134" t="s">
        <v>103</v>
      </c>
      <c r="C346" s="133" t="s">
        <v>102</v>
      </c>
      <c r="D346" s="128" t="s">
        <v>99</v>
      </c>
      <c r="E346" s="133" t="s">
        <v>511</v>
      </c>
      <c r="F346" s="435" t="s">
        <v>922</v>
      </c>
      <c r="G346" s="460" t="s">
        <v>923</v>
      </c>
      <c r="H346" s="112"/>
      <c r="I346" s="112"/>
      <c r="J346" s="112"/>
      <c r="K346" s="112"/>
      <c r="L346" s="112"/>
      <c r="M346" s="298"/>
      <c r="N346" s="144"/>
    </row>
    <row r="347" spans="1:14" ht="50.25" customHeight="1" x14ac:dyDescent="0.25">
      <c r="A347" s="305"/>
      <c r="B347" s="134" t="s">
        <v>103</v>
      </c>
      <c r="C347" s="133" t="s">
        <v>102</v>
      </c>
      <c r="D347" s="128" t="s">
        <v>99</v>
      </c>
      <c r="E347" s="133" t="s">
        <v>366</v>
      </c>
      <c r="F347" s="435" t="s">
        <v>856</v>
      </c>
      <c r="G347" s="460" t="s">
        <v>924</v>
      </c>
      <c r="H347" s="112"/>
      <c r="I347" s="112"/>
      <c r="J347" s="112"/>
      <c r="K347" s="112"/>
      <c r="L347" s="112"/>
      <c r="M347" s="298"/>
      <c r="N347" s="144"/>
    </row>
    <row r="348" spans="1:14" ht="50.25" customHeight="1" x14ac:dyDescent="0.25">
      <c r="A348" s="305"/>
      <c r="B348" s="134" t="s">
        <v>103</v>
      </c>
      <c r="C348" s="133" t="s">
        <v>102</v>
      </c>
      <c r="D348" s="128" t="s">
        <v>99</v>
      </c>
      <c r="E348" s="133" t="s">
        <v>298</v>
      </c>
      <c r="F348" s="435" t="s">
        <v>857</v>
      </c>
      <c r="G348" s="461" t="s">
        <v>849</v>
      </c>
      <c r="H348" s="112"/>
      <c r="I348" s="112"/>
      <c r="J348" s="112"/>
      <c r="K348" s="112"/>
      <c r="L348" s="112"/>
      <c r="M348" s="298"/>
      <c r="N348" s="144"/>
    </row>
    <row r="349" spans="1:14" ht="36" customHeight="1" x14ac:dyDescent="0.25">
      <c r="A349" s="305"/>
      <c r="B349" s="134" t="s">
        <v>103</v>
      </c>
      <c r="C349" s="133" t="s">
        <v>102</v>
      </c>
      <c r="D349" s="128" t="s">
        <v>99</v>
      </c>
      <c r="E349" s="133" t="s">
        <v>285</v>
      </c>
      <c r="F349" s="435" t="s">
        <v>858</v>
      </c>
      <c r="G349" s="461" t="s">
        <v>849</v>
      </c>
      <c r="H349" s="112"/>
      <c r="I349" s="112"/>
      <c r="J349" s="112"/>
      <c r="K349" s="112"/>
      <c r="L349" s="112"/>
      <c r="M349" s="298"/>
      <c r="N349" s="144"/>
    </row>
    <row r="350" spans="1:14" ht="36" hidden="1" customHeight="1" x14ac:dyDescent="0.25">
      <c r="A350" s="305"/>
      <c r="B350" s="134" t="s">
        <v>103</v>
      </c>
      <c r="C350" s="133" t="s">
        <v>102</v>
      </c>
      <c r="D350" s="128" t="s">
        <v>99</v>
      </c>
      <c r="E350" s="133"/>
      <c r="F350" s="133" t="s">
        <v>855</v>
      </c>
      <c r="G350" s="135"/>
      <c r="H350" s="112"/>
      <c r="I350" s="112"/>
      <c r="J350" s="112"/>
      <c r="K350" s="112"/>
      <c r="L350" s="112"/>
      <c r="M350" s="298"/>
      <c r="N350" s="144"/>
    </row>
    <row r="351" spans="1:14" ht="36" hidden="1" customHeight="1" x14ac:dyDescent="0.25">
      <c r="A351" s="305"/>
      <c r="B351" s="134" t="s">
        <v>103</v>
      </c>
      <c r="C351" s="133" t="s">
        <v>102</v>
      </c>
      <c r="D351" s="128" t="s">
        <v>99</v>
      </c>
      <c r="E351" s="133"/>
      <c r="F351" s="133"/>
      <c r="G351" s="135"/>
      <c r="H351" s="112"/>
      <c r="I351" s="112"/>
      <c r="J351" s="112"/>
      <c r="K351" s="112"/>
      <c r="L351" s="112"/>
      <c r="M351" s="298"/>
      <c r="N351" s="144"/>
    </row>
    <row r="352" spans="1:14" ht="36" hidden="1" customHeight="1" x14ac:dyDescent="0.25">
      <c r="A352" s="305"/>
      <c r="B352" s="134" t="s">
        <v>103</v>
      </c>
      <c r="C352" s="133" t="s">
        <v>102</v>
      </c>
      <c r="D352" s="128" t="s">
        <v>99</v>
      </c>
      <c r="E352" s="133"/>
      <c r="F352" s="133"/>
      <c r="G352" s="135"/>
      <c r="H352" s="112"/>
      <c r="I352" s="112"/>
      <c r="J352" s="112"/>
      <c r="K352" s="112"/>
      <c r="L352" s="112"/>
      <c r="M352" s="298"/>
      <c r="N352" s="144"/>
    </row>
    <row r="353" spans="1:14" ht="36" hidden="1" customHeight="1" x14ac:dyDescent="0.25">
      <c r="A353" s="305"/>
      <c r="B353" s="134" t="s">
        <v>103</v>
      </c>
      <c r="C353" s="133" t="s">
        <v>102</v>
      </c>
      <c r="D353" s="128" t="s">
        <v>99</v>
      </c>
      <c r="E353" s="133"/>
      <c r="F353" s="133"/>
      <c r="G353" s="135"/>
      <c r="H353" s="112"/>
      <c r="I353" s="112"/>
      <c r="J353" s="112"/>
      <c r="K353" s="112"/>
      <c r="L353" s="112"/>
      <c r="M353" s="298"/>
      <c r="N353" s="144"/>
    </row>
    <row r="354" spans="1:14" ht="36" hidden="1" customHeight="1" x14ac:dyDescent="0.25">
      <c r="A354" s="305"/>
      <c r="B354" s="134" t="s">
        <v>103</v>
      </c>
      <c r="C354" s="133" t="s">
        <v>102</v>
      </c>
      <c r="D354" s="128" t="s">
        <v>99</v>
      </c>
      <c r="E354" s="133"/>
      <c r="F354" s="133"/>
      <c r="G354" s="135"/>
      <c r="H354" s="112"/>
      <c r="I354" s="112"/>
      <c r="J354" s="112"/>
      <c r="K354" s="112"/>
      <c r="L354" s="112"/>
      <c r="M354" s="298"/>
      <c r="N354" s="144"/>
    </row>
    <row r="355" spans="1:14" ht="36" hidden="1" customHeight="1" x14ac:dyDescent="0.25">
      <c r="A355" s="305"/>
      <c r="B355" s="134" t="s">
        <v>103</v>
      </c>
      <c r="C355" s="133" t="s">
        <v>102</v>
      </c>
      <c r="D355" s="128" t="s">
        <v>99</v>
      </c>
      <c r="E355" s="133"/>
      <c r="F355" s="133"/>
      <c r="G355" s="135"/>
      <c r="H355" s="112"/>
      <c r="I355" s="112"/>
      <c r="J355" s="112"/>
      <c r="K355" s="112"/>
      <c r="L355" s="112"/>
      <c r="M355" s="298"/>
      <c r="N355" s="144"/>
    </row>
    <row r="356" spans="1:14" ht="36" hidden="1" customHeight="1" x14ac:dyDescent="0.25">
      <c r="A356" s="305"/>
      <c r="B356" s="134" t="s">
        <v>103</v>
      </c>
      <c r="C356" s="133" t="s">
        <v>102</v>
      </c>
      <c r="D356" s="128" t="s">
        <v>99</v>
      </c>
      <c r="E356" s="133"/>
      <c r="F356" s="133"/>
      <c r="G356" s="135"/>
      <c r="H356" s="112"/>
      <c r="I356" s="112"/>
      <c r="J356" s="112"/>
      <c r="K356" s="112"/>
      <c r="L356" s="112"/>
      <c r="M356" s="298"/>
      <c r="N356" s="144"/>
    </row>
    <row r="357" spans="1:14" ht="36" hidden="1" customHeight="1" x14ac:dyDescent="0.25">
      <c r="A357" s="305"/>
      <c r="B357" s="134" t="s">
        <v>103</v>
      </c>
      <c r="C357" s="133" t="s">
        <v>102</v>
      </c>
      <c r="D357" s="128" t="s">
        <v>99</v>
      </c>
      <c r="E357" s="133"/>
      <c r="F357" s="133"/>
      <c r="G357" s="135"/>
      <c r="H357" s="112"/>
      <c r="I357" s="112"/>
      <c r="J357" s="112"/>
      <c r="K357" s="112"/>
      <c r="L357" s="112"/>
      <c r="M357" s="298"/>
      <c r="N357" s="144"/>
    </row>
    <row r="358" spans="1:14" ht="36" hidden="1" customHeight="1" x14ac:dyDescent="0.25">
      <c r="A358" s="305"/>
      <c r="B358" s="134" t="s">
        <v>103</v>
      </c>
      <c r="C358" s="133" t="s">
        <v>102</v>
      </c>
      <c r="D358" s="128" t="s">
        <v>99</v>
      </c>
      <c r="E358" s="133"/>
      <c r="F358" s="133"/>
      <c r="G358" s="135"/>
      <c r="H358" s="112"/>
      <c r="I358" s="112"/>
      <c r="J358" s="112"/>
      <c r="K358" s="112"/>
      <c r="L358" s="112"/>
      <c r="M358" s="298"/>
      <c r="N358" s="144"/>
    </row>
    <row r="359" spans="1:14" ht="36" hidden="1" customHeight="1" x14ac:dyDescent="0.25">
      <c r="A359" s="305"/>
      <c r="B359" s="134" t="s">
        <v>103</v>
      </c>
      <c r="C359" s="133" t="s">
        <v>102</v>
      </c>
      <c r="D359" s="128" t="s">
        <v>99</v>
      </c>
      <c r="E359" s="133"/>
      <c r="F359" s="133"/>
      <c r="G359" s="135"/>
      <c r="H359" s="112"/>
      <c r="I359" s="112"/>
      <c r="J359" s="112"/>
      <c r="K359" s="112"/>
      <c r="L359" s="112"/>
      <c r="M359" s="298"/>
      <c r="N359" s="144"/>
    </row>
    <row r="360" spans="1:14" ht="36" hidden="1" customHeight="1" x14ac:dyDescent="0.25">
      <c r="A360" s="305"/>
      <c r="B360" s="134" t="s">
        <v>103</v>
      </c>
      <c r="C360" s="133" t="s">
        <v>102</v>
      </c>
      <c r="D360" s="128" t="s">
        <v>99</v>
      </c>
      <c r="E360" s="133"/>
      <c r="F360" s="133"/>
      <c r="G360" s="135"/>
      <c r="H360" s="112"/>
      <c r="I360" s="112"/>
      <c r="J360" s="112"/>
      <c r="K360" s="112"/>
      <c r="L360" s="112"/>
      <c r="M360" s="298"/>
      <c r="N360" s="144"/>
    </row>
    <row r="361" spans="1:14" ht="36" hidden="1" customHeight="1" x14ac:dyDescent="0.25">
      <c r="A361" s="305"/>
      <c r="B361" s="134" t="s">
        <v>103</v>
      </c>
      <c r="C361" s="133" t="s">
        <v>102</v>
      </c>
      <c r="D361" s="128" t="s">
        <v>99</v>
      </c>
      <c r="E361" s="133"/>
      <c r="F361" s="133"/>
      <c r="G361" s="135"/>
      <c r="H361" s="112"/>
      <c r="I361" s="112"/>
      <c r="J361" s="112"/>
      <c r="K361" s="112"/>
      <c r="L361" s="112"/>
      <c r="M361" s="298"/>
      <c r="N361" s="144"/>
    </row>
    <row r="362" spans="1:14" ht="10.5" hidden="1" customHeight="1" x14ac:dyDescent="0.25">
      <c r="A362" s="305"/>
      <c r="B362" s="134" t="s">
        <v>103</v>
      </c>
      <c r="C362" s="133" t="s">
        <v>102</v>
      </c>
      <c r="D362" s="128" t="s">
        <v>99</v>
      </c>
      <c r="E362" s="133"/>
      <c r="F362" s="133"/>
      <c r="G362" s="135"/>
      <c r="H362" s="112"/>
      <c r="I362" s="112"/>
      <c r="J362" s="112"/>
      <c r="K362" s="112"/>
      <c r="L362" s="112"/>
      <c r="M362" s="298"/>
      <c r="N362" s="144"/>
    </row>
    <row r="363" spans="1:14" ht="19.5" hidden="1" customHeight="1" x14ac:dyDescent="0.25">
      <c r="A363" s="305"/>
      <c r="B363" s="134" t="s">
        <v>103</v>
      </c>
      <c r="C363" s="133" t="s">
        <v>102</v>
      </c>
      <c r="D363" s="128" t="s">
        <v>99</v>
      </c>
      <c r="E363" s="133"/>
      <c r="F363" s="133"/>
      <c r="G363" s="135"/>
      <c r="H363" s="112"/>
      <c r="I363" s="112"/>
      <c r="J363" s="112"/>
      <c r="K363" s="112"/>
      <c r="L363" s="112"/>
      <c r="M363" s="298"/>
      <c r="N363" s="144"/>
    </row>
    <row r="364" spans="1:14" ht="105" x14ac:dyDescent="0.25">
      <c r="A364" s="305"/>
      <c r="B364" s="134" t="s">
        <v>101</v>
      </c>
      <c r="C364" s="133" t="s">
        <v>100</v>
      </c>
      <c r="D364" s="128" t="s">
        <v>99</v>
      </c>
      <c r="E364" s="133"/>
      <c r="F364" s="435" t="s">
        <v>919</v>
      </c>
      <c r="G364" s="135" t="s">
        <v>892</v>
      </c>
      <c r="H364" s="112"/>
      <c r="I364" s="112"/>
      <c r="J364" s="112"/>
      <c r="K364" s="112"/>
      <c r="L364" s="112"/>
      <c r="M364" s="298"/>
      <c r="N364" s="144"/>
    </row>
    <row r="365" spans="1:14" ht="45" hidden="1" x14ac:dyDescent="0.25">
      <c r="A365" s="305"/>
      <c r="B365" s="134" t="s">
        <v>101</v>
      </c>
      <c r="C365" s="133" t="s">
        <v>100</v>
      </c>
      <c r="D365" s="128" t="s">
        <v>99</v>
      </c>
      <c r="E365" s="133"/>
      <c r="F365" s="133"/>
      <c r="G365" s="135"/>
      <c r="H365" s="112"/>
      <c r="I365" s="112"/>
      <c r="J365" s="112"/>
      <c r="K365" s="112"/>
      <c r="L365" s="112"/>
      <c r="M365" s="298"/>
      <c r="N365" s="144"/>
    </row>
    <row r="366" spans="1:14" ht="45" hidden="1" x14ac:dyDescent="0.25">
      <c r="A366" s="305"/>
      <c r="B366" s="134" t="s">
        <v>101</v>
      </c>
      <c r="C366" s="133" t="s">
        <v>100</v>
      </c>
      <c r="D366" s="128" t="s">
        <v>99</v>
      </c>
      <c r="E366" s="133"/>
      <c r="F366" s="133"/>
      <c r="G366" s="135"/>
      <c r="H366" s="112"/>
      <c r="I366" s="112"/>
      <c r="J366" s="112"/>
      <c r="K366" s="112"/>
      <c r="L366" s="112"/>
      <c r="M366" s="298"/>
      <c r="N366" s="144"/>
    </row>
    <row r="367" spans="1:14" ht="45" hidden="1" x14ac:dyDescent="0.25">
      <c r="A367" s="305"/>
      <c r="B367" s="134" t="s">
        <v>101</v>
      </c>
      <c r="C367" s="133" t="s">
        <v>100</v>
      </c>
      <c r="D367" s="128" t="s">
        <v>99</v>
      </c>
      <c r="E367" s="133"/>
      <c r="F367" s="133"/>
      <c r="G367" s="135"/>
      <c r="H367" s="112"/>
      <c r="I367" s="112"/>
      <c r="J367" s="112"/>
      <c r="K367" s="112"/>
      <c r="L367" s="112"/>
      <c r="M367" s="298"/>
      <c r="N367" s="144"/>
    </row>
    <row r="368" spans="1:14" ht="45" hidden="1" x14ac:dyDescent="0.25">
      <c r="A368" s="305"/>
      <c r="B368" s="134" t="s">
        <v>101</v>
      </c>
      <c r="C368" s="133" t="s">
        <v>100</v>
      </c>
      <c r="D368" s="128" t="s">
        <v>99</v>
      </c>
      <c r="E368" s="133"/>
      <c r="F368" s="133"/>
      <c r="G368" s="135"/>
      <c r="H368" s="112"/>
      <c r="I368" s="112"/>
      <c r="J368" s="112"/>
      <c r="K368" s="112"/>
      <c r="L368" s="112"/>
      <c r="M368" s="298"/>
      <c r="N368" s="144"/>
    </row>
    <row r="369" spans="1:14" ht="409.5" x14ac:dyDescent="0.25">
      <c r="A369" s="305"/>
      <c r="B369" s="134" t="s">
        <v>98</v>
      </c>
      <c r="C369" s="133" t="s">
        <v>97</v>
      </c>
      <c r="D369" s="128" t="s">
        <v>92</v>
      </c>
      <c r="E369" s="133" t="s">
        <v>485</v>
      </c>
      <c r="F369" s="435" t="s">
        <v>859</v>
      </c>
      <c r="G369" s="437" t="s">
        <v>861</v>
      </c>
      <c r="H369" s="112"/>
      <c r="I369" s="112"/>
      <c r="J369" s="112"/>
      <c r="K369" s="112"/>
      <c r="L369" s="112"/>
      <c r="M369" s="298"/>
      <c r="N369" s="144"/>
    </row>
    <row r="370" spans="1:14" ht="45" hidden="1" customHeight="1" x14ac:dyDescent="0.25">
      <c r="A370" s="305"/>
      <c r="B370" s="134" t="s">
        <v>98</v>
      </c>
      <c r="C370" s="133" t="s">
        <v>97</v>
      </c>
      <c r="D370" s="128" t="s">
        <v>92</v>
      </c>
      <c r="E370" s="133"/>
      <c r="F370" s="133"/>
      <c r="G370" s="437" t="s">
        <v>860</v>
      </c>
      <c r="H370" s="112"/>
      <c r="I370" s="112"/>
      <c r="J370" s="112"/>
      <c r="K370" s="112"/>
      <c r="L370" s="112"/>
      <c r="M370" s="298"/>
      <c r="N370" s="144"/>
    </row>
    <row r="371" spans="1:14" ht="45" hidden="1" x14ac:dyDescent="0.25">
      <c r="A371" s="305"/>
      <c r="B371" s="134" t="s">
        <v>98</v>
      </c>
      <c r="C371" s="133" t="s">
        <v>97</v>
      </c>
      <c r="D371" s="128" t="s">
        <v>92</v>
      </c>
      <c r="E371" s="133"/>
      <c r="F371" s="133"/>
      <c r="G371" s="135"/>
      <c r="H371" s="112"/>
      <c r="I371" s="112"/>
      <c r="J371" s="112"/>
      <c r="K371" s="112"/>
      <c r="L371" s="112"/>
      <c r="M371" s="298"/>
      <c r="N371" s="144"/>
    </row>
    <row r="372" spans="1:14" ht="45" hidden="1" x14ac:dyDescent="0.25">
      <c r="A372" s="305"/>
      <c r="B372" s="134" t="s">
        <v>98</v>
      </c>
      <c r="C372" s="133" t="s">
        <v>97</v>
      </c>
      <c r="D372" s="128" t="s">
        <v>92</v>
      </c>
      <c r="E372" s="133"/>
      <c r="F372" s="133"/>
      <c r="G372" s="135"/>
      <c r="H372" s="112"/>
      <c r="I372" s="112"/>
      <c r="J372" s="112"/>
      <c r="K372" s="112"/>
      <c r="L372" s="112"/>
      <c r="M372" s="298"/>
      <c r="N372" s="144"/>
    </row>
    <row r="373" spans="1:14" ht="45" hidden="1" x14ac:dyDescent="0.25">
      <c r="A373" s="305"/>
      <c r="B373" s="134" t="s">
        <v>98</v>
      </c>
      <c r="C373" s="133" t="s">
        <v>97</v>
      </c>
      <c r="D373" s="128" t="s">
        <v>92</v>
      </c>
      <c r="E373" s="133"/>
      <c r="F373" s="133"/>
      <c r="G373" s="135"/>
      <c r="H373" s="112"/>
      <c r="I373" s="112"/>
      <c r="J373" s="112"/>
      <c r="K373" s="112"/>
      <c r="L373" s="112"/>
      <c r="M373" s="298"/>
      <c r="N373" s="144"/>
    </row>
    <row r="374" spans="1:14" ht="45" hidden="1" x14ac:dyDescent="0.25">
      <c r="A374" s="305"/>
      <c r="B374" s="134" t="s">
        <v>98</v>
      </c>
      <c r="C374" s="133" t="s">
        <v>97</v>
      </c>
      <c r="D374" s="128" t="s">
        <v>92</v>
      </c>
      <c r="E374" s="133"/>
      <c r="F374" s="133"/>
      <c r="G374" s="135"/>
      <c r="H374" s="112"/>
      <c r="I374" s="112"/>
      <c r="J374" s="112"/>
      <c r="K374" s="112"/>
      <c r="L374" s="112"/>
      <c r="M374" s="298"/>
      <c r="N374" s="144"/>
    </row>
    <row r="375" spans="1:14" ht="45" hidden="1" x14ac:dyDescent="0.25">
      <c r="A375" s="305"/>
      <c r="B375" s="134" t="s">
        <v>98</v>
      </c>
      <c r="C375" s="133" t="s">
        <v>97</v>
      </c>
      <c r="D375" s="128" t="s">
        <v>92</v>
      </c>
      <c r="E375" s="133"/>
      <c r="F375" s="133"/>
      <c r="G375" s="135"/>
      <c r="H375" s="112"/>
      <c r="I375" s="112"/>
      <c r="J375" s="112"/>
      <c r="K375" s="112"/>
      <c r="L375" s="112"/>
      <c r="M375" s="298"/>
      <c r="N375" s="144"/>
    </row>
    <row r="376" spans="1:14" ht="45" hidden="1" x14ac:dyDescent="0.25">
      <c r="A376" s="305"/>
      <c r="B376" s="134" t="s">
        <v>98</v>
      </c>
      <c r="C376" s="133" t="s">
        <v>97</v>
      </c>
      <c r="D376" s="128" t="s">
        <v>92</v>
      </c>
      <c r="E376" s="133"/>
      <c r="F376" s="133"/>
      <c r="G376" s="135"/>
      <c r="H376" s="112"/>
      <c r="I376" s="112"/>
      <c r="J376" s="112"/>
      <c r="K376" s="112"/>
      <c r="L376" s="112"/>
      <c r="M376" s="298"/>
      <c r="N376" s="144"/>
    </row>
    <row r="377" spans="1:14" ht="45" hidden="1" x14ac:dyDescent="0.25">
      <c r="A377" s="305"/>
      <c r="B377" s="134" t="s">
        <v>98</v>
      </c>
      <c r="C377" s="133" t="s">
        <v>97</v>
      </c>
      <c r="D377" s="128" t="s">
        <v>92</v>
      </c>
      <c r="E377" s="133"/>
      <c r="F377" s="133"/>
      <c r="G377" s="135"/>
      <c r="H377" s="112"/>
      <c r="I377" s="112"/>
      <c r="J377" s="112"/>
      <c r="K377" s="112"/>
      <c r="L377" s="112"/>
      <c r="M377" s="298"/>
      <c r="N377" s="144"/>
    </row>
    <row r="378" spans="1:14" ht="300" x14ac:dyDescent="0.25">
      <c r="A378" s="305"/>
      <c r="B378" s="134" t="s">
        <v>98</v>
      </c>
      <c r="C378" s="133" t="s">
        <v>97</v>
      </c>
      <c r="D378" s="128" t="s">
        <v>92</v>
      </c>
      <c r="E378" s="133" t="s">
        <v>341</v>
      </c>
      <c r="F378" s="435" t="s">
        <v>862</v>
      </c>
      <c r="G378" s="437" t="s">
        <v>849</v>
      </c>
      <c r="H378" s="112"/>
      <c r="I378" s="112"/>
      <c r="J378" s="112"/>
      <c r="K378" s="112"/>
      <c r="L378" s="112"/>
      <c r="M378" s="298"/>
      <c r="N378" s="144"/>
    </row>
    <row r="379" spans="1:14" ht="409.5" x14ac:dyDescent="0.25">
      <c r="A379" s="305"/>
      <c r="B379" s="134" t="s">
        <v>98</v>
      </c>
      <c r="C379" s="133" t="s">
        <v>97</v>
      </c>
      <c r="D379" s="128" t="s">
        <v>92</v>
      </c>
      <c r="E379" s="133" t="s">
        <v>291</v>
      </c>
      <c r="F379" s="458" t="s">
        <v>925</v>
      </c>
      <c r="G379" s="437" t="s">
        <v>931</v>
      </c>
      <c r="H379" s="112"/>
      <c r="I379" s="112"/>
      <c r="J379" s="112"/>
      <c r="K379" s="112"/>
      <c r="L379" s="112"/>
      <c r="M379" s="298"/>
      <c r="N379" s="144"/>
    </row>
    <row r="380" spans="1:14" ht="105" x14ac:dyDescent="0.25">
      <c r="A380" s="305"/>
      <c r="B380" s="134" t="s">
        <v>96</v>
      </c>
      <c r="C380" s="133" t="s">
        <v>95</v>
      </c>
      <c r="D380" s="128" t="s">
        <v>92</v>
      </c>
      <c r="E380" s="133"/>
      <c r="F380" s="435" t="s">
        <v>920</v>
      </c>
      <c r="G380" s="135" t="s">
        <v>892</v>
      </c>
      <c r="H380" s="112"/>
      <c r="I380" s="112"/>
      <c r="J380" s="112"/>
      <c r="K380" s="112"/>
      <c r="L380" s="112"/>
      <c r="M380" s="298"/>
      <c r="N380" s="144"/>
    </row>
    <row r="381" spans="1:14" ht="45" hidden="1" customHeight="1" x14ac:dyDescent="0.25">
      <c r="A381" s="305"/>
      <c r="B381" s="134" t="s">
        <v>96</v>
      </c>
      <c r="C381" s="133" t="s">
        <v>95</v>
      </c>
      <c r="D381" s="128" t="s">
        <v>92</v>
      </c>
      <c r="E381" s="133"/>
      <c r="F381" s="133"/>
      <c r="G381" s="135"/>
      <c r="H381" s="112"/>
      <c r="I381" s="112"/>
      <c r="J381" s="112"/>
      <c r="K381" s="112"/>
      <c r="L381" s="112"/>
      <c r="M381" s="298"/>
      <c r="N381" s="144"/>
    </row>
    <row r="382" spans="1:14" ht="45" hidden="1" customHeight="1" x14ac:dyDescent="0.25">
      <c r="A382" s="305"/>
      <c r="B382" s="134" t="s">
        <v>96</v>
      </c>
      <c r="C382" s="133" t="s">
        <v>95</v>
      </c>
      <c r="D382" s="128" t="s">
        <v>92</v>
      </c>
      <c r="E382" s="133"/>
      <c r="F382" s="133"/>
      <c r="G382" s="135"/>
      <c r="H382" s="112"/>
      <c r="I382" s="112"/>
      <c r="J382" s="112"/>
      <c r="K382" s="112"/>
      <c r="L382" s="112"/>
      <c r="M382" s="298"/>
      <c r="N382" s="144"/>
    </row>
    <row r="383" spans="1:14" ht="45" hidden="1" customHeight="1" x14ac:dyDescent="0.25">
      <c r="A383" s="305"/>
      <c r="B383" s="134" t="s">
        <v>96</v>
      </c>
      <c r="C383" s="133" t="s">
        <v>95</v>
      </c>
      <c r="D383" s="128" t="s">
        <v>92</v>
      </c>
      <c r="E383" s="133"/>
      <c r="F383" s="133"/>
      <c r="G383" s="135"/>
      <c r="H383" s="112"/>
      <c r="I383" s="112"/>
      <c r="J383" s="112"/>
      <c r="K383" s="112"/>
      <c r="L383" s="112"/>
      <c r="M383" s="298"/>
      <c r="N383" s="144"/>
    </row>
    <row r="384" spans="1:14" ht="45" hidden="1" customHeight="1" x14ac:dyDescent="0.25">
      <c r="A384" s="305"/>
      <c r="B384" s="134" t="s">
        <v>96</v>
      </c>
      <c r="C384" s="133" t="s">
        <v>95</v>
      </c>
      <c r="D384" s="128" t="s">
        <v>92</v>
      </c>
      <c r="E384" s="133"/>
      <c r="F384" s="133"/>
      <c r="G384" s="135"/>
      <c r="H384" s="112"/>
      <c r="I384" s="112"/>
      <c r="J384" s="112"/>
      <c r="K384" s="112"/>
      <c r="L384" s="112"/>
      <c r="M384" s="298"/>
      <c r="N384" s="144"/>
    </row>
    <row r="385" spans="1:17" ht="45" hidden="1" customHeight="1" x14ac:dyDescent="0.25">
      <c r="A385" s="305"/>
      <c r="B385" s="134" t="s">
        <v>96</v>
      </c>
      <c r="C385" s="133" t="s">
        <v>95</v>
      </c>
      <c r="D385" s="128" t="s">
        <v>92</v>
      </c>
      <c r="E385" s="133"/>
      <c r="F385" s="133"/>
      <c r="G385" s="135"/>
      <c r="H385" s="112"/>
      <c r="I385" s="112"/>
      <c r="J385" s="112"/>
      <c r="K385" s="112"/>
      <c r="L385" s="112"/>
      <c r="M385" s="298"/>
      <c r="N385" s="144"/>
    </row>
    <row r="386" spans="1:17" ht="45" hidden="1" customHeight="1" x14ac:dyDescent="0.25">
      <c r="A386" s="305"/>
      <c r="B386" s="134" t="s">
        <v>96</v>
      </c>
      <c r="C386" s="133" t="s">
        <v>95</v>
      </c>
      <c r="D386" s="128" t="s">
        <v>92</v>
      </c>
      <c r="E386" s="133"/>
      <c r="F386" s="133"/>
      <c r="G386" s="135"/>
      <c r="H386" s="112"/>
      <c r="I386" s="112"/>
      <c r="J386" s="112"/>
      <c r="K386" s="112"/>
      <c r="L386" s="112"/>
      <c r="M386" s="298"/>
      <c r="N386" s="144"/>
    </row>
    <row r="387" spans="1:17" ht="45" hidden="1" customHeight="1" x14ac:dyDescent="0.25">
      <c r="A387" s="305"/>
      <c r="B387" s="134" t="s">
        <v>96</v>
      </c>
      <c r="C387" s="133" t="s">
        <v>95</v>
      </c>
      <c r="D387" s="128" t="s">
        <v>92</v>
      </c>
      <c r="E387" s="133"/>
      <c r="F387" s="133"/>
      <c r="G387" s="135"/>
      <c r="H387" s="112"/>
      <c r="I387" s="112"/>
      <c r="J387" s="112"/>
      <c r="K387" s="112"/>
      <c r="L387" s="112"/>
      <c r="M387" s="298"/>
      <c r="N387" s="144"/>
    </row>
    <row r="388" spans="1:17" ht="45" hidden="1" customHeight="1" x14ac:dyDescent="0.25">
      <c r="A388" s="305"/>
      <c r="B388" s="134" t="s">
        <v>96</v>
      </c>
      <c r="C388" s="133" t="s">
        <v>95</v>
      </c>
      <c r="D388" s="128" t="s">
        <v>92</v>
      </c>
      <c r="E388" s="133"/>
      <c r="F388" s="133"/>
      <c r="G388" s="135"/>
      <c r="H388" s="112"/>
      <c r="I388" s="112"/>
      <c r="J388" s="112"/>
      <c r="K388" s="112"/>
      <c r="L388" s="112"/>
      <c r="M388" s="298"/>
      <c r="N388" s="144"/>
    </row>
    <row r="389" spans="1:17" ht="45" customHeight="1" x14ac:dyDescent="0.25">
      <c r="A389" s="305"/>
      <c r="B389" s="134" t="s">
        <v>94</v>
      </c>
      <c r="C389" s="133" t="s">
        <v>93</v>
      </c>
      <c r="D389" s="128" t="s">
        <v>92</v>
      </c>
      <c r="E389" s="133" t="s">
        <v>507</v>
      </c>
      <c r="F389" s="435" t="s">
        <v>932</v>
      </c>
      <c r="G389" s="437" t="s">
        <v>933</v>
      </c>
      <c r="H389" s="112"/>
      <c r="I389" s="112"/>
      <c r="J389" s="112"/>
      <c r="K389" s="112"/>
      <c r="L389" s="112"/>
      <c r="M389" s="298"/>
      <c r="N389" s="144"/>
    </row>
    <row r="390" spans="1:17" ht="45" customHeight="1" x14ac:dyDescent="0.25">
      <c r="A390" s="305"/>
      <c r="B390" s="134" t="s">
        <v>94</v>
      </c>
      <c r="C390" s="133" t="s">
        <v>93</v>
      </c>
      <c r="D390" s="128" t="s">
        <v>92</v>
      </c>
      <c r="E390" s="133" t="s">
        <v>438</v>
      </c>
      <c r="F390" s="458" t="s">
        <v>915</v>
      </c>
      <c r="G390" s="436" t="s">
        <v>917</v>
      </c>
      <c r="H390" s="112"/>
      <c r="I390" s="112"/>
      <c r="J390" s="112"/>
      <c r="K390" s="112"/>
      <c r="L390" s="112"/>
      <c r="M390" s="298"/>
      <c r="N390" s="144"/>
    </row>
    <row r="391" spans="1:17" ht="87" customHeight="1" x14ac:dyDescent="0.25">
      <c r="A391" s="305"/>
      <c r="B391" s="134" t="s">
        <v>94</v>
      </c>
      <c r="C391" s="133" t="s">
        <v>93</v>
      </c>
      <c r="D391" s="128" t="s">
        <v>92</v>
      </c>
      <c r="E391" s="133" t="s">
        <v>423</v>
      </c>
      <c r="F391" s="458" t="s">
        <v>916</v>
      </c>
      <c r="G391" s="436" t="s">
        <v>918</v>
      </c>
      <c r="H391" s="112"/>
      <c r="I391" s="112"/>
      <c r="J391" s="112"/>
      <c r="K391" s="112"/>
      <c r="L391" s="112"/>
      <c r="M391" s="298"/>
      <c r="N391" s="144"/>
    </row>
    <row r="392" spans="1:17" ht="45" hidden="1" customHeight="1" x14ac:dyDescent="0.25">
      <c r="A392" s="305"/>
      <c r="B392" s="134" t="s">
        <v>94</v>
      </c>
      <c r="C392" s="133" t="s">
        <v>93</v>
      </c>
      <c r="D392" s="128" t="s">
        <v>92</v>
      </c>
      <c r="E392" s="133"/>
      <c r="F392" s="438" t="s">
        <v>864</v>
      </c>
      <c r="G392" s="135"/>
      <c r="H392" s="112"/>
      <c r="I392" s="112"/>
      <c r="J392" s="112"/>
      <c r="K392" s="112"/>
      <c r="L392" s="112"/>
      <c r="M392" s="298"/>
      <c r="N392" s="144"/>
    </row>
    <row r="393" spans="1:17" ht="45" hidden="1" customHeight="1" x14ac:dyDescent="0.25">
      <c r="A393" s="305"/>
      <c r="B393" s="134" t="s">
        <v>94</v>
      </c>
      <c r="C393" s="133" t="s">
        <v>93</v>
      </c>
      <c r="D393" s="128" t="s">
        <v>92</v>
      </c>
      <c r="E393" s="133"/>
      <c r="F393" s="438" t="s">
        <v>865</v>
      </c>
      <c r="G393" s="135"/>
      <c r="H393" s="112"/>
      <c r="I393" s="112"/>
      <c r="J393" s="112"/>
      <c r="K393" s="112"/>
      <c r="L393" s="112"/>
      <c r="M393" s="298"/>
      <c r="N393" s="144"/>
    </row>
    <row r="394" spans="1:17" ht="45" hidden="1" customHeight="1" x14ac:dyDescent="0.25">
      <c r="A394" s="305"/>
      <c r="B394" s="134" t="s">
        <v>94</v>
      </c>
      <c r="C394" s="133" t="s">
        <v>93</v>
      </c>
      <c r="D394" s="128" t="s">
        <v>92</v>
      </c>
      <c r="E394" s="133"/>
      <c r="F394" s="438" t="s">
        <v>866</v>
      </c>
      <c r="G394" s="135"/>
      <c r="H394" s="112"/>
      <c r="I394" s="112"/>
      <c r="J394" s="112"/>
      <c r="K394" s="112"/>
      <c r="L394" s="112"/>
      <c r="M394" s="298"/>
      <c r="N394" s="120"/>
      <c r="O394" s="119"/>
      <c r="P394" s="119"/>
      <c r="Q394" s="119"/>
    </row>
    <row r="395" spans="1:17" ht="105" x14ac:dyDescent="0.25">
      <c r="A395" s="305"/>
      <c r="B395" s="134" t="s">
        <v>91</v>
      </c>
      <c r="C395" s="133" t="s">
        <v>90</v>
      </c>
      <c r="D395" s="128" t="s">
        <v>85</v>
      </c>
      <c r="E395" s="133"/>
      <c r="F395" s="435" t="s">
        <v>921</v>
      </c>
      <c r="G395" s="135" t="s">
        <v>892</v>
      </c>
      <c r="H395" s="112"/>
      <c r="I395" s="112"/>
      <c r="J395" s="112"/>
      <c r="K395" s="112"/>
      <c r="L395" s="112"/>
      <c r="M395" s="298"/>
      <c r="N395" s="260"/>
      <c r="O395" s="119"/>
      <c r="P395" s="119"/>
      <c r="Q395" s="119"/>
    </row>
    <row r="396" spans="1:17" ht="105" x14ac:dyDescent="0.25">
      <c r="A396" s="305"/>
      <c r="B396" s="134" t="s">
        <v>89</v>
      </c>
      <c r="C396" s="133" t="s">
        <v>88</v>
      </c>
      <c r="D396" s="128" t="s">
        <v>85</v>
      </c>
      <c r="E396" s="133"/>
      <c r="F396" s="435" t="s">
        <v>920</v>
      </c>
      <c r="G396" s="135" t="s">
        <v>892</v>
      </c>
      <c r="H396" s="112"/>
      <c r="I396" s="112"/>
      <c r="J396" s="112"/>
      <c r="K396" s="112"/>
      <c r="L396" s="112"/>
      <c r="M396" s="298"/>
      <c r="N396" s="21"/>
      <c r="O396" s="120"/>
      <c r="P396" s="119"/>
      <c r="Q396" s="119"/>
    </row>
    <row r="397" spans="1:17" ht="45" hidden="1" customHeight="1" x14ac:dyDescent="0.25">
      <c r="A397" s="305"/>
      <c r="B397" s="134" t="s">
        <v>89</v>
      </c>
      <c r="C397" s="133" t="s">
        <v>88</v>
      </c>
      <c r="D397" s="128" t="s">
        <v>85</v>
      </c>
      <c r="E397" s="133"/>
      <c r="F397" s="435" t="s">
        <v>863</v>
      </c>
      <c r="G397" s="126"/>
      <c r="H397" s="112"/>
      <c r="I397" s="112"/>
      <c r="J397" s="112"/>
      <c r="K397" s="112"/>
      <c r="L397" s="112"/>
      <c r="M397" s="298"/>
      <c r="N397" s="21"/>
      <c r="O397" s="120"/>
      <c r="P397" s="119"/>
      <c r="Q397" s="119"/>
    </row>
    <row r="398" spans="1:17" ht="45" hidden="1" customHeight="1" x14ac:dyDescent="0.25">
      <c r="A398" s="305"/>
      <c r="B398" s="134" t="s">
        <v>89</v>
      </c>
      <c r="C398" s="133" t="s">
        <v>88</v>
      </c>
      <c r="D398" s="128" t="s">
        <v>85</v>
      </c>
      <c r="E398" s="133"/>
      <c r="F398" s="435" t="s">
        <v>863</v>
      </c>
      <c r="G398" s="126"/>
      <c r="H398" s="112"/>
      <c r="I398" s="112"/>
      <c r="J398" s="112"/>
      <c r="K398" s="112"/>
      <c r="L398" s="112"/>
      <c r="M398" s="298"/>
      <c r="N398" s="21"/>
      <c r="O398" s="120"/>
      <c r="P398" s="119"/>
      <c r="Q398" s="119"/>
    </row>
    <row r="399" spans="1:17" ht="45" hidden="1" customHeight="1" x14ac:dyDescent="0.25">
      <c r="A399" s="305"/>
      <c r="B399" s="134" t="s">
        <v>89</v>
      </c>
      <c r="C399" s="133" t="s">
        <v>88</v>
      </c>
      <c r="D399" s="128" t="s">
        <v>85</v>
      </c>
      <c r="E399" s="133"/>
      <c r="F399" s="435" t="s">
        <v>863</v>
      </c>
      <c r="G399" s="126"/>
      <c r="H399" s="112"/>
      <c r="I399" s="112"/>
      <c r="J399" s="112"/>
      <c r="K399" s="112"/>
      <c r="L399" s="112"/>
      <c r="M399" s="298"/>
      <c r="N399" s="21"/>
      <c r="O399" s="120"/>
      <c r="P399" s="119"/>
      <c r="Q399" s="119"/>
    </row>
    <row r="400" spans="1:17" ht="91.5" customHeight="1" thickBot="1" x14ac:dyDescent="0.3">
      <c r="A400" s="305"/>
      <c r="B400" s="125" t="s">
        <v>87</v>
      </c>
      <c r="C400" s="123" t="s">
        <v>86</v>
      </c>
      <c r="D400" s="124" t="s">
        <v>85</v>
      </c>
      <c r="E400" s="123"/>
      <c r="F400" s="459" t="s">
        <v>921</v>
      </c>
      <c r="G400" s="122" t="s">
        <v>892</v>
      </c>
      <c r="H400" s="112"/>
      <c r="I400" s="112"/>
      <c r="J400" s="112"/>
      <c r="K400" s="112"/>
      <c r="L400" s="112"/>
      <c r="M400" s="298"/>
      <c r="N400" s="21"/>
      <c r="O400" s="120"/>
      <c r="P400" s="119"/>
      <c r="Q400" s="119"/>
    </row>
    <row r="401" spans="1:17" ht="75.75" hidden="1" customHeight="1" thickBot="1" x14ac:dyDescent="0.3">
      <c r="A401" s="305"/>
      <c r="B401" s="132" t="s">
        <v>87</v>
      </c>
      <c r="C401" s="130" t="s">
        <v>86</v>
      </c>
      <c r="D401" s="131" t="s">
        <v>85</v>
      </c>
      <c r="E401" s="130"/>
      <c r="F401" s="130"/>
      <c r="G401" s="129"/>
      <c r="H401" s="112"/>
      <c r="I401" s="112"/>
      <c r="J401" s="112"/>
      <c r="K401" s="112"/>
      <c r="L401" s="112"/>
      <c r="M401" s="298"/>
      <c r="N401" s="21"/>
      <c r="O401" s="120"/>
      <c r="P401" s="119"/>
      <c r="Q401" s="119"/>
    </row>
    <row r="402" spans="1:17" ht="82.5" hidden="1" customHeight="1" thickBot="1" x14ac:dyDescent="0.3">
      <c r="A402" s="305"/>
      <c r="B402" s="125" t="s">
        <v>87</v>
      </c>
      <c r="C402" s="127" t="s">
        <v>86</v>
      </c>
      <c r="D402" s="128" t="s">
        <v>85</v>
      </c>
      <c r="E402" s="127"/>
      <c r="F402" s="127"/>
      <c r="G402" s="126"/>
      <c r="H402" s="112"/>
      <c r="I402" s="112"/>
      <c r="J402" s="112"/>
      <c r="K402" s="112"/>
      <c r="L402" s="112"/>
      <c r="M402" s="298"/>
      <c r="N402" s="21"/>
      <c r="O402" s="120"/>
      <c r="P402" s="119"/>
      <c r="Q402" s="119"/>
    </row>
    <row r="403" spans="1:17" ht="85.7" hidden="1" customHeight="1" thickBot="1" x14ac:dyDescent="0.3">
      <c r="A403" s="305"/>
      <c r="B403" s="125" t="s">
        <v>87</v>
      </c>
      <c r="C403" s="123" t="s">
        <v>86</v>
      </c>
      <c r="D403" s="124" t="s">
        <v>85</v>
      </c>
      <c r="E403" s="123"/>
      <c r="F403" s="123"/>
      <c r="G403" s="122"/>
      <c r="H403" s="112"/>
      <c r="I403" s="112"/>
      <c r="J403" s="112"/>
      <c r="K403" s="112"/>
      <c r="L403" s="112"/>
      <c r="M403" s="298"/>
      <c r="N403" s="121"/>
      <c r="O403" s="120"/>
      <c r="P403" s="119"/>
      <c r="Q403" s="119"/>
    </row>
    <row r="404" spans="1:17" x14ac:dyDescent="0.25">
      <c r="A404" s="305"/>
      <c r="B404" s="112"/>
      <c r="C404" s="112"/>
      <c r="D404" s="112"/>
      <c r="E404" s="112"/>
      <c r="F404" s="112"/>
      <c r="G404" s="112"/>
      <c r="H404" s="112"/>
      <c r="I404" s="112"/>
      <c r="J404" s="112"/>
      <c r="K404" s="112"/>
      <c r="L404" s="112"/>
      <c r="M404" s="298"/>
      <c r="N404" s="261"/>
    </row>
    <row r="405" spans="1:17" ht="18.75" x14ac:dyDescent="0.25">
      <c r="A405" s="295"/>
      <c r="B405" s="114" t="s">
        <v>84</v>
      </c>
      <c r="C405" s="114"/>
      <c r="D405" s="114"/>
      <c r="E405" s="114"/>
      <c r="F405" s="114"/>
      <c r="G405" s="114"/>
      <c r="H405" s="114"/>
      <c r="I405" s="114"/>
      <c r="J405" s="114"/>
      <c r="K405" s="114"/>
      <c r="L405" s="114"/>
      <c r="M405" s="301"/>
      <c r="N405" s="144"/>
    </row>
    <row r="406" spans="1:17" ht="24" customHeight="1" x14ac:dyDescent="0.25">
      <c r="A406" s="300" t="s">
        <v>83</v>
      </c>
      <c r="B406" s="117" t="s">
        <v>619</v>
      </c>
      <c r="C406" s="112"/>
      <c r="D406" s="112"/>
      <c r="E406" s="112"/>
      <c r="F406" s="112"/>
      <c r="G406" s="112"/>
      <c r="H406" s="112"/>
      <c r="I406" s="112"/>
      <c r="J406" s="112"/>
      <c r="K406" s="112"/>
      <c r="L406" s="112"/>
      <c r="M406" s="298"/>
      <c r="N406" s="144"/>
    </row>
    <row r="407" spans="1:17" ht="63.95" customHeight="1" thickBot="1" x14ac:dyDescent="0.3">
      <c r="A407" s="300"/>
      <c r="B407" s="553" t="s">
        <v>641</v>
      </c>
      <c r="C407" s="554"/>
      <c r="D407" s="554"/>
      <c r="E407" s="554"/>
      <c r="F407" s="112"/>
      <c r="G407" s="112"/>
      <c r="H407" s="112"/>
      <c r="I407" s="112"/>
      <c r="J407" s="112"/>
      <c r="K407" s="112"/>
      <c r="L407" s="112"/>
      <c r="M407" s="298"/>
      <c r="N407" s="144"/>
    </row>
    <row r="408" spans="1:17" ht="47.25" customHeight="1" thickBot="1" x14ac:dyDescent="0.3">
      <c r="A408" s="300"/>
      <c r="B408" s="506" t="s">
        <v>934</v>
      </c>
      <c r="C408" s="496"/>
      <c r="D408" s="496"/>
      <c r="E408" s="497"/>
      <c r="F408" s="112"/>
      <c r="G408" s="112"/>
      <c r="H408" s="112"/>
      <c r="I408" s="112"/>
      <c r="J408" s="112"/>
      <c r="K408" s="112"/>
      <c r="L408" s="112"/>
      <c r="M408" s="298"/>
      <c r="N408" s="144"/>
    </row>
    <row r="409" spans="1:17" ht="24.75" customHeight="1" x14ac:dyDescent="0.25">
      <c r="A409" s="300" t="s">
        <v>82</v>
      </c>
      <c r="B409" s="116" t="s">
        <v>620</v>
      </c>
      <c r="C409" s="115"/>
      <c r="D409" s="115"/>
      <c r="E409" s="115"/>
      <c r="F409" s="112"/>
      <c r="G409" s="112"/>
      <c r="H409" s="112"/>
      <c r="I409" s="112"/>
      <c r="J409" s="112"/>
      <c r="K409" s="112"/>
      <c r="L409" s="112"/>
      <c r="M409" s="298"/>
      <c r="N409" s="144"/>
    </row>
    <row r="410" spans="1:17" ht="34.5" customHeight="1" thickBot="1" x14ac:dyDescent="0.3">
      <c r="A410" s="300"/>
      <c r="B410" s="553" t="s">
        <v>81</v>
      </c>
      <c r="C410" s="554"/>
      <c r="D410" s="554"/>
      <c r="E410" s="554"/>
      <c r="F410" s="112"/>
      <c r="G410" s="112"/>
      <c r="H410" s="112"/>
      <c r="I410" s="112"/>
      <c r="J410" s="112"/>
      <c r="K410" s="112"/>
      <c r="L410" s="112"/>
      <c r="M410" s="298"/>
      <c r="N410" s="144"/>
    </row>
    <row r="411" spans="1:17" ht="58.7" customHeight="1" thickBot="1" x14ac:dyDescent="0.3">
      <c r="A411" s="300"/>
      <c r="B411" s="506" t="s">
        <v>868</v>
      </c>
      <c r="C411" s="496"/>
      <c r="D411" s="496"/>
      <c r="E411" s="497"/>
      <c r="F411" s="112"/>
      <c r="G411" s="112"/>
      <c r="H411" s="112"/>
      <c r="I411" s="112"/>
      <c r="J411" s="112"/>
      <c r="K411" s="112"/>
      <c r="L411" s="112"/>
      <c r="M411" s="298"/>
      <c r="N411" s="144"/>
    </row>
    <row r="412" spans="1:17" x14ac:dyDescent="0.25">
      <c r="A412" s="305"/>
      <c r="B412" s="112"/>
      <c r="C412" s="112"/>
      <c r="D412" s="112"/>
      <c r="E412" s="112"/>
      <c r="F412" s="112"/>
      <c r="G412" s="112"/>
      <c r="H412" s="112"/>
      <c r="I412" s="112"/>
      <c r="J412" s="112"/>
      <c r="K412" s="112"/>
      <c r="L412" s="112"/>
      <c r="M412" s="298"/>
      <c r="N412" s="144"/>
    </row>
    <row r="413" spans="1:17" ht="18.75" x14ac:dyDescent="0.25">
      <c r="A413" s="295"/>
      <c r="B413" s="114" t="s">
        <v>80</v>
      </c>
      <c r="C413" s="114"/>
      <c r="D413" s="114"/>
      <c r="E413" s="114"/>
      <c r="F413" s="114"/>
      <c r="G413" s="114"/>
      <c r="H413" s="114"/>
      <c r="I413" s="114"/>
      <c r="J413" s="114"/>
      <c r="K413" s="114"/>
      <c r="L413" s="114"/>
      <c r="M413" s="301"/>
      <c r="N413" s="144"/>
    </row>
    <row r="414" spans="1:17" ht="21.75" customHeight="1" x14ac:dyDescent="0.25">
      <c r="A414" s="300" t="s">
        <v>79</v>
      </c>
      <c r="B414" s="538" t="s">
        <v>621</v>
      </c>
      <c r="C414" s="539"/>
      <c r="D414" s="539"/>
      <c r="E414" s="539"/>
      <c r="F414" s="112"/>
      <c r="G414" s="112"/>
      <c r="H414" s="112"/>
      <c r="I414" s="112"/>
      <c r="J414" s="112"/>
      <c r="K414" s="112"/>
      <c r="L414" s="112"/>
      <c r="M414" s="298"/>
      <c r="N414" s="144"/>
    </row>
    <row r="415" spans="1:17" ht="20.25" customHeight="1" thickBot="1" x14ac:dyDescent="0.3">
      <c r="A415" s="300"/>
      <c r="B415" s="555" t="s">
        <v>78</v>
      </c>
      <c r="C415" s="556"/>
      <c r="D415" s="556"/>
      <c r="E415" s="556"/>
      <c r="F415" s="112"/>
      <c r="G415" s="112"/>
      <c r="H415" s="112"/>
      <c r="I415" s="112"/>
      <c r="J415" s="112"/>
      <c r="K415" s="112"/>
      <c r="L415" s="112"/>
      <c r="M415" s="298"/>
      <c r="N415" s="144"/>
    </row>
    <row r="416" spans="1:17" ht="61.5" customHeight="1" thickBot="1" x14ac:dyDescent="0.3">
      <c r="A416" s="300"/>
      <c r="B416" s="506" t="s">
        <v>941</v>
      </c>
      <c r="C416" s="496"/>
      <c r="D416" s="496"/>
      <c r="E416" s="497"/>
      <c r="F416" s="112"/>
      <c r="G416" s="112"/>
      <c r="H416" s="112"/>
      <c r="I416" s="112"/>
      <c r="J416" s="112"/>
      <c r="K416" s="112"/>
      <c r="L416" s="112"/>
      <c r="M416" s="298"/>
      <c r="N416" s="144"/>
    </row>
    <row r="417" spans="1:14" ht="16.5" customHeight="1" x14ac:dyDescent="0.25">
      <c r="A417" s="305"/>
      <c r="B417" s="112"/>
      <c r="C417" s="112"/>
      <c r="D417" s="112"/>
      <c r="E417" s="112"/>
      <c r="F417" s="112"/>
      <c r="G417" s="112"/>
      <c r="H417" s="112"/>
      <c r="I417" s="112"/>
      <c r="J417" s="112"/>
      <c r="K417" s="112"/>
      <c r="L417" s="112"/>
      <c r="M417" s="298"/>
      <c r="N417" s="144"/>
    </row>
    <row r="418" spans="1:14" ht="18.75" x14ac:dyDescent="0.25">
      <c r="A418" s="295"/>
      <c r="B418" s="114" t="s">
        <v>73</v>
      </c>
      <c r="C418" s="114"/>
      <c r="D418" s="114"/>
      <c r="E418" s="114"/>
      <c r="F418" s="114"/>
      <c r="G418" s="114"/>
      <c r="H418" s="114"/>
      <c r="I418" s="114"/>
      <c r="J418" s="114"/>
      <c r="K418" s="114"/>
      <c r="L418" s="114"/>
      <c r="M418" s="301"/>
      <c r="N418" s="144"/>
    </row>
    <row r="419" spans="1:14" ht="24.75" customHeight="1" x14ac:dyDescent="0.25">
      <c r="A419" s="300" t="s">
        <v>77</v>
      </c>
      <c r="B419" s="538" t="s">
        <v>71</v>
      </c>
      <c r="C419" s="539"/>
      <c r="D419" s="539"/>
      <c r="E419" s="539"/>
      <c r="F419" s="112"/>
      <c r="G419" s="112"/>
      <c r="H419" s="112"/>
      <c r="I419" s="112"/>
      <c r="J419" s="112"/>
      <c r="K419" s="112"/>
      <c r="L419" s="112"/>
      <c r="M419" s="298"/>
      <c r="N419" s="144"/>
    </row>
    <row r="420" spans="1:14" ht="33" customHeight="1" thickBot="1" x14ac:dyDescent="0.3">
      <c r="A420" s="300"/>
      <c r="B420" s="518" t="s">
        <v>622</v>
      </c>
      <c r="C420" s="509"/>
      <c r="D420" s="509"/>
      <c r="E420" s="509"/>
      <c r="F420" s="112"/>
      <c r="G420" s="112"/>
      <c r="H420" s="112"/>
      <c r="I420" s="112"/>
      <c r="J420" s="112"/>
      <c r="K420" s="112"/>
      <c r="L420" s="112"/>
      <c r="M420" s="298"/>
      <c r="N420" s="144"/>
    </row>
    <row r="421" spans="1:14" ht="63" customHeight="1" thickBot="1" x14ac:dyDescent="0.3">
      <c r="A421" s="300"/>
      <c r="B421" s="506" t="s">
        <v>912</v>
      </c>
      <c r="C421" s="496"/>
      <c r="D421" s="496"/>
      <c r="E421" s="497"/>
      <c r="F421" s="112"/>
      <c r="G421" s="112"/>
      <c r="H421" s="112"/>
      <c r="I421" s="112"/>
      <c r="J421" s="112"/>
      <c r="K421" s="112"/>
      <c r="L421" s="112"/>
      <c r="M421" s="298"/>
      <c r="N421" s="144"/>
    </row>
    <row r="422" spans="1:14" x14ac:dyDescent="0.25">
      <c r="A422" s="300"/>
      <c r="B422" s="113"/>
      <c r="C422" s="112"/>
      <c r="D422" s="112"/>
      <c r="E422" s="112"/>
      <c r="F422" s="112"/>
      <c r="G422" s="112"/>
      <c r="H422" s="112"/>
      <c r="I422" s="112"/>
      <c r="J422" s="112"/>
      <c r="K422" s="112"/>
      <c r="L422" s="112"/>
      <c r="M422" s="298"/>
      <c r="N422" s="144"/>
    </row>
    <row r="423" spans="1:14" ht="18.75" x14ac:dyDescent="0.25">
      <c r="A423" s="306" t="s">
        <v>642</v>
      </c>
      <c r="B423" s="111" t="s">
        <v>7</v>
      </c>
      <c r="C423" s="111"/>
      <c r="D423" s="110"/>
      <c r="E423" s="110"/>
      <c r="F423" s="110"/>
      <c r="G423" s="110"/>
      <c r="H423" s="110"/>
      <c r="I423" s="110"/>
      <c r="J423" s="110"/>
      <c r="K423" s="110"/>
      <c r="L423" s="110"/>
      <c r="M423" s="307"/>
      <c r="N423" s="144"/>
    </row>
    <row r="424" spans="1:14" ht="22.7" customHeight="1" x14ac:dyDescent="0.25">
      <c r="A424" s="308" t="s">
        <v>76</v>
      </c>
      <c r="B424" s="108" t="s">
        <v>643</v>
      </c>
      <c r="C424" s="105"/>
      <c r="D424" s="107"/>
      <c r="E424" s="107"/>
      <c r="F424" s="107"/>
      <c r="G424" s="107"/>
      <c r="H424" s="107"/>
      <c r="I424" s="107"/>
      <c r="J424" s="107"/>
      <c r="K424" s="107"/>
      <c r="L424" s="107"/>
      <c r="M424" s="309"/>
      <c r="N424" s="144"/>
    </row>
    <row r="425" spans="1:14" ht="31.7" customHeight="1" thickBot="1" x14ac:dyDescent="0.3">
      <c r="A425" s="308"/>
      <c r="B425" s="543" t="s">
        <v>623</v>
      </c>
      <c r="C425" s="544"/>
      <c r="D425" s="544"/>
      <c r="E425" s="544"/>
      <c r="F425" s="107"/>
      <c r="G425" s="107"/>
      <c r="H425" s="107"/>
      <c r="I425" s="107"/>
      <c r="J425" s="107"/>
      <c r="K425" s="107"/>
      <c r="L425" s="107"/>
      <c r="M425" s="309"/>
      <c r="N425" s="144"/>
    </row>
    <row r="426" spans="1:14" ht="57" customHeight="1" thickBot="1" x14ac:dyDescent="0.3">
      <c r="A426" s="308"/>
      <c r="B426" s="506" t="s">
        <v>926</v>
      </c>
      <c r="C426" s="496"/>
      <c r="D426" s="496"/>
      <c r="E426" s="497"/>
      <c r="F426" s="107"/>
      <c r="G426" s="107"/>
      <c r="H426" s="107"/>
      <c r="I426" s="107"/>
      <c r="J426" s="107"/>
      <c r="K426" s="107"/>
      <c r="L426" s="107"/>
      <c r="M426" s="309"/>
      <c r="N426" s="144"/>
    </row>
    <row r="427" spans="1:14" ht="22.7" customHeight="1" x14ac:dyDescent="0.25">
      <c r="A427" s="308" t="s">
        <v>75</v>
      </c>
      <c r="B427" s="108" t="s">
        <v>74</v>
      </c>
      <c r="C427" s="105"/>
      <c r="D427" s="107"/>
      <c r="E427" s="107"/>
      <c r="F427" s="107"/>
      <c r="G427" s="107"/>
      <c r="H427" s="107"/>
      <c r="I427" s="107"/>
      <c r="J427" s="107"/>
      <c r="K427" s="107"/>
      <c r="L427" s="107"/>
      <c r="M427" s="309"/>
      <c r="N427" s="144"/>
    </row>
    <row r="428" spans="1:14" ht="30.75" customHeight="1" thickBot="1" x14ac:dyDescent="0.3">
      <c r="A428" s="308"/>
      <c r="B428" s="543" t="s">
        <v>624</v>
      </c>
      <c r="C428" s="544"/>
      <c r="D428" s="544"/>
      <c r="E428" s="544"/>
      <c r="F428" s="107"/>
      <c r="G428" s="107"/>
      <c r="H428" s="107"/>
      <c r="I428" s="107"/>
      <c r="J428" s="107"/>
      <c r="K428" s="107"/>
      <c r="L428" s="107"/>
      <c r="M428" s="309"/>
      <c r="N428" s="144"/>
    </row>
    <row r="429" spans="1:14" ht="57" customHeight="1" thickBot="1" x14ac:dyDescent="0.3">
      <c r="A429" s="308"/>
      <c r="B429" s="506" t="s">
        <v>942</v>
      </c>
      <c r="C429" s="496"/>
      <c r="D429" s="496"/>
      <c r="E429" s="497"/>
      <c r="F429" s="107"/>
      <c r="G429" s="107"/>
      <c r="H429" s="107"/>
      <c r="I429" s="107"/>
      <c r="J429" s="107"/>
      <c r="K429" s="107"/>
      <c r="L429" s="107"/>
      <c r="M429" s="309"/>
      <c r="N429" s="144"/>
    </row>
    <row r="430" spans="1:14" ht="18.95" customHeight="1" x14ac:dyDescent="0.25">
      <c r="A430" s="310"/>
      <c r="B430" s="107"/>
      <c r="C430" s="107"/>
      <c r="D430" s="107"/>
      <c r="E430" s="107"/>
      <c r="F430" s="107"/>
      <c r="G430" s="107"/>
      <c r="H430" s="107"/>
      <c r="I430" s="107"/>
      <c r="J430" s="107"/>
      <c r="K430" s="107"/>
      <c r="L430" s="107"/>
      <c r="M430" s="309"/>
      <c r="N430" s="144"/>
    </row>
    <row r="431" spans="1:14" ht="18.75" x14ac:dyDescent="0.25">
      <c r="A431" s="311"/>
      <c r="B431" s="109" t="s">
        <v>73</v>
      </c>
      <c r="C431" s="109"/>
      <c r="D431" s="109"/>
      <c r="E431" s="109"/>
      <c r="F431" s="109"/>
      <c r="G431" s="109"/>
      <c r="H431" s="109"/>
      <c r="I431" s="109"/>
      <c r="J431" s="109"/>
      <c r="K431" s="109"/>
      <c r="L431" s="109"/>
      <c r="M431" s="312"/>
      <c r="N431" s="144"/>
    </row>
    <row r="432" spans="1:14" ht="24.75" customHeight="1" x14ac:dyDescent="0.25">
      <c r="A432" s="310" t="s">
        <v>72</v>
      </c>
      <c r="B432" s="108" t="s">
        <v>71</v>
      </c>
      <c r="C432" s="108"/>
      <c r="D432" s="108"/>
      <c r="E432" s="108"/>
      <c r="F432" s="107"/>
      <c r="G432" s="107"/>
      <c r="H432" s="107"/>
      <c r="I432" s="107"/>
      <c r="J432" s="107"/>
      <c r="K432" s="107"/>
      <c r="L432" s="107"/>
      <c r="M432" s="309"/>
      <c r="N432" s="144"/>
    </row>
    <row r="433" spans="1:14" ht="33.75" customHeight="1" thickBot="1" x14ac:dyDescent="0.3">
      <c r="A433" s="310"/>
      <c r="B433" s="540" t="s">
        <v>625</v>
      </c>
      <c r="C433" s="541"/>
      <c r="D433" s="541"/>
      <c r="E433" s="541"/>
      <c r="F433" s="107"/>
      <c r="G433" s="107"/>
      <c r="H433" s="107"/>
      <c r="I433" s="107"/>
      <c r="J433" s="107"/>
      <c r="K433" s="107"/>
      <c r="L433" s="107"/>
      <c r="M433" s="309"/>
      <c r="N433" s="144"/>
    </row>
    <row r="434" spans="1:14" ht="63" customHeight="1" thickBot="1" x14ac:dyDescent="0.3">
      <c r="A434" s="310"/>
      <c r="B434" s="542" t="s">
        <v>867</v>
      </c>
      <c r="C434" s="496"/>
      <c r="D434" s="496"/>
      <c r="E434" s="497"/>
      <c r="F434" s="107"/>
      <c r="G434" s="107"/>
      <c r="H434" s="107"/>
      <c r="I434" s="107"/>
      <c r="J434" s="107"/>
      <c r="K434" s="107"/>
      <c r="L434" s="107"/>
      <c r="M434" s="309"/>
      <c r="N434" s="144"/>
    </row>
    <row r="435" spans="1:14" x14ac:dyDescent="0.25">
      <c r="A435" s="308"/>
      <c r="B435" s="106"/>
      <c r="C435" s="105"/>
      <c r="D435" s="105"/>
      <c r="E435" s="105"/>
      <c r="F435" s="104"/>
      <c r="G435" s="104"/>
      <c r="H435" s="104"/>
      <c r="I435" s="104"/>
      <c r="J435" s="104"/>
      <c r="K435" s="104"/>
      <c r="L435" s="104"/>
      <c r="M435" s="313"/>
      <c r="N435" s="144"/>
    </row>
    <row r="436" spans="1:14" ht="18.75" x14ac:dyDescent="0.25">
      <c r="A436" s="314" t="s">
        <v>644</v>
      </c>
      <c r="B436" s="103" t="s">
        <v>70</v>
      </c>
      <c r="C436" s="103"/>
      <c r="D436" s="103"/>
      <c r="E436" s="103"/>
      <c r="F436" s="103"/>
      <c r="G436" s="103"/>
      <c r="H436" s="103"/>
      <c r="I436" s="103"/>
      <c r="J436" s="103"/>
      <c r="K436" s="103"/>
      <c r="L436" s="103"/>
      <c r="M436" s="315"/>
      <c r="N436" s="144"/>
    </row>
    <row r="437" spans="1:14" ht="25.5" customHeight="1" x14ac:dyDescent="0.25">
      <c r="A437" s="266" t="s">
        <v>69</v>
      </c>
      <c r="B437" s="102" t="s">
        <v>68</v>
      </c>
      <c r="C437" s="91"/>
      <c r="D437" s="85"/>
      <c r="E437" s="85"/>
      <c r="F437" s="85"/>
      <c r="G437" s="85"/>
      <c r="H437" s="85"/>
      <c r="I437" s="85"/>
      <c r="J437" s="85"/>
      <c r="K437" s="85"/>
      <c r="L437" s="85"/>
      <c r="M437" s="264"/>
      <c r="N437" s="144"/>
    </row>
    <row r="438" spans="1:14" ht="18.95" customHeight="1" thickBot="1" x14ac:dyDescent="0.3">
      <c r="A438" s="266"/>
      <c r="B438" s="101" t="s">
        <v>626</v>
      </c>
      <c r="C438" s="100"/>
      <c r="D438" s="85"/>
      <c r="E438" s="85"/>
      <c r="F438" s="85"/>
      <c r="G438" s="85"/>
      <c r="H438" s="85"/>
      <c r="I438" s="85"/>
      <c r="J438" s="85"/>
      <c r="K438" s="85"/>
      <c r="L438" s="85"/>
      <c r="M438" s="264"/>
      <c r="N438" s="144"/>
    </row>
    <row r="439" spans="1:14" ht="33" customHeight="1" thickBot="1" x14ac:dyDescent="0.3">
      <c r="A439" s="265"/>
      <c r="B439" s="506" t="s">
        <v>911</v>
      </c>
      <c r="C439" s="496"/>
      <c r="D439" s="496"/>
      <c r="E439" s="497"/>
      <c r="F439" s="85"/>
      <c r="G439" s="85"/>
      <c r="H439" s="85"/>
      <c r="I439" s="85"/>
      <c r="J439" s="85"/>
      <c r="K439" s="85"/>
      <c r="L439" s="85"/>
      <c r="M439" s="264"/>
      <c r="N439" s="144"/>
    </row>
    <row r="440" spans="1:14" ht="25.5" customHeight="1" x14ac:dyDescent="0.25">
      <c r="A440" s="266" t="s">
        <v>67</v>
      </c>
      <c r="B440" s="102" t="s">
        <v>66</v>
      </c>
      <c r="C440" s="91"/>
      <c r="D440" s="85"/>
      <c r="E440" s="85"/>
      <c r="F440" s="85"/>
      <c r="G440" s="85"/>
      <c r="H440" s="85"/>
      <c r="I440" s="85"/>
      <c r="J440" s="85"/>
      <c r="K440" s="85"/>
      <c r="L440" s="85"/>
      <c r="M440" s="264"/>
      <c r="N440" s="144"/>
    </row>
    <row r="441" spans="1:14" ht="18.95" customHeight="1" thickBot="1" x14ac:dyDescent="0.3">
      <c r="A441" s="266"/>
      <c r="B441" s="101" t="s">
        <v>627</v>
      </c>
      <c r="C441" s="100"/>
      <c r="D441" s="85"/>
      <c r="E441" s="85"/>
      <c r="F441" s="85"/>
      <c r="G441" s="85"/>
      <c r="H441" s="85"/>
      <c r="I441" s="85"/>
      <c r="J441" s="85"/>
      <c r="K441" s="85"/>
      <c r="L441" s="85"/>
      <c r="M441" s="264"/>
      <c r="N441" s="144"/>
    </row>
    <row r="442" spans="1:14" ht="33" customHeight="1" thickBot="1" x14ac:dyDescent="0.3">
      <c r="A442" s="265"/>
      <c r="B442" s="506" t="s">
        <v>908</v>
      </c>
      <c r="C442" s="496"/>
      <c r="D442" s="496"/>
      <c r="E442" s="497"/>
      <c r="F442" s="85"/>
      <c r="G442" s="85"/>
      <c r="H442" s="85"/>
      <c r="I442" s="85"/>
      <c r="J442" s="85"/>
      <c r="K442" s="85"/>
      <c r="L442" s="85"/>
      <c r="M442" s="264"/>
      <c r="N442" s="144"/>
    </row>
    <row r="443" spans="1:14" ht="26.25" customHeight="1" x14ac:dyDescent="0.25">
      <c r="A443" s="266" t="s">
        <v>65</v>
      </c>
      <c r="B443" s="99" t="s">
        <v>64</v>
      </c>
      <c r="C443" s="91"/>
      <c r="D443" s="85"/>
      <c r="E443" s="85"/>
      <c r="F443" s="85"/>
      <c r="G443" s="85"/>
      <c r="H443" s="85"/>
      <c r="I443" s="85"/>
      <c r="J443" s="85"/>
      <c r="K443" s="85"/>
      <c r="L443" s="85"/>
      <c r="M443" s="264"/>
      <c r="N443" s="144"/>
    </row>
    <row r="444" spans="1:14" ht="21.75" customHeight="1" thickBot="1" x14ac:dyDescent="0.3">
      <c r="A444" s="265"/>
      <c r="B444" s="98" t="s">
        <v>628</v>
      </c>
      <c r="C444" s="97"/>
      <c r="D444" s="85"/>
      <c r="E444" s="85"/>
      <c r="F444" s="85"/>
      <c r="G444" s="85"/>
      <c r="H444" s="85"/>
      <c r="I444" s="85"/>
      <c r="J444" s="85"/>
      <c r="K444" s="85"/>
      <c r="L444" s="85"/>
      <c r="M444" s="264"/>
      <c r="N444" s="144"/>
    </row>
    <row r="445" spans="1:14" ht="30.75" customHeight="1" thickBot="1" x14ac:dyDescent="0.3">
      <c r="A445" s="265"/>
      <c r="B445" s="506" t="s">
        <v>909</v>
      </c>
      <c r="C445" s="496"/>
      <c r="D445" s="496"/>
      <c r="E445" s="497"/>
      <c r="F445" s="85"/>
      <c r="G445" s="85"/>
      <c r="H445" s="85"/>
      <c r="I445" s="85"/>
      <c r="J445" s="85"/>
      <c r="K445" s="85"/>
      <c r="L445" s="85"/>
      <c r="M445" s="264"/>
      <c r="N445" s="144"/>
    </row>
    <row r="446" spans="1:14" ht="30.75" customHeight="1" x14ac:dyDescent="0.25">
      <c r="A446" s="265" t="s">
        <v>63</v>
      </c>
      <c r="B446" s="96" t="s">
        <v>62</v>
      </c>
      <c r="C446" s="85"/>
      <c r="D446" s="85"/>
      <c r="E446" s="85"/>
      <c r="F446" s="85"/>
      <c r="G446" s="85"/>
      <c r="H446" s="85"/>
      <c r="I446" s="85"/>
      <c r="J446" s="85"/>
      <c r="K446" s="85"/>
      <c r="L446" s="85"/>
      <c r="M446" s="264"/>
      <c r="N446" s="144"/>
    </row>
    <row r="447" spans="1:14" ht="24" customHeight="1" thickBot="1" x14ac:dyDescent="0.3">
      <c r="A447" s="265"/>
      <c r="B447" s="95" t="s">
        <v>645</v>
      </c>
      <c r="C447" s="94"/>
      <c r="D447" s="94"/>
      <c r="E447" s="94"/>
      <c r="F447" s="93"/>
      <c r="G447" s="93"/>
      <c r="H447" s="93"/>
      <c r="I447" s="93"/>
      <c r="J447" s="93"/>
      <c r="K447" s="85"/>
      <c r="L447" s="85"/>
      <c r="M447" s="264"/>
      <c r="N447" s="144"/>
    </row>
    <row r="448" spans="1:14" ht="38.25" customHeight="1" thickBot="1" x14ac:dyDescent="0.3">
      <c r="A448" s="265"/>
      <c r="B448" s="506" t="s">
        <v>910</v>
      </c>
      <c r="C448" s="496"/>
      <c r="D448" s="496"/>
      <c r="E448" s="497"/>
      <c r="F448" s="93"/>
      <c r="G448" s="93"/>
      <c r="H448" s="93"/>
      <c r="I448" s="93"/>
      <c r="J448" s="93"/>
      <c r="K448" s="85"/>
      <c r="L448" s="85"/>
      <c r="M448" s="264"/>
      <c r="N448" s="144"/>
    </row>
    <row r="449" spans="1:14" ht="24" customHeight="1" x14ac:dyDescent="0.25">
      <c r="A449" s="266" t="s">
        <v>61</v>
      </c>
      <c r="B449" s="92" t="s">
        <v>60</v>
      </c>
      <c r="C449" s="91"/>
      <c r="D449" s="85"/>
      <c r="E449" s="85"/>
      <c r="F449" s="85"/>
      <c r="G449" s="85"/>
      <c r="H449" s="85"/>
      <c r="I449" s="85"/>
      <c r="J449" s="85"/>
      <c r="K449" s="85"/>
      <c r="L449" s="85"/>
      <c r="M449" s="264"/>
      <c r="N449" s="144"/>
    </row>
    <row r="450" spans="1:14" ht="39.75" customHeight="1" thickBot="1" x14ac:dyDescent="0.3">
      <c r="A450" s="266"/>
      <c r="B450" s="536" t="s">
        <v>629</v>
      </c>
      <c r="C450" s="537"/>
      <c r="D450" s="537"/>
      <c r="E450" s="537"/>
      <c r="F450" s="85"/>
      <c r="G450" s="85"/>
      <c r="H450" s="85"/>
      <c r="I450" s="85"/>
      <c r="J450" s="85"/>
      <c r="K450" s="85"/>
      <c r="L450" s="85"/>
      <c r="M450" s="264"/>
      <c r="N450" s="144"/>
    </row>
    <row r="451" spans="1:14" x14ac:dyDescent="0.25">
      <c r="A451" s="265"/>
      <c r="B451" s="90" t="s">
        <v>59</v>
      </c>
      <c r="C451" s="89" t="s">
        <v>954</v>
      </c>
      <c r="D451" s="85"/>
      <c r="E451" s="85"/>
      <c r="F451" s="85"/>
      <c r="G451" s="85"/>
      <c r="H451" s="85"/>
      <c r="I451" s="85"/>
      <c r="J451" s="85"/>
      <c r="K451" s="85"/>
      <c r="L451" s="85"/>
      <c r="M451" s="264"/>
      <c r="N451" s="144"/>
    </row>
    <row r="452" spans="1:14" ht="45" x14ac:dyDescent="0.25">
      <c r="A452" s="265"/>
      <c r="B452" s="88" t="s">
        <v>630</v>
      </c>
      <c r="C452" s="457" t="s">
        <v>955</v>
      </c>
      <c r="D452" s="85"/>
      <c r="E452" s="85"/>
      <c r="F452" s="85"/>
      <c r="G452" s="85"/>
      <c r="H452" s="85"/>
      <c r="I452" s="85"/>
      <c r="J452" s="85"/>
      <c r="K452" s="85"/>
      <c r="L452" s="85"/>
      <c r="M452" s="264"/>
      <c r="N452" s="144"/>
    </row>
    <row r="453" spans="1:14" ht="15.75" thickBot="1" x14ac:dyDescent="0.3">
      <c r="A453" s="266"/>
      <c r="B453" s="86" t="s">
        <v>58</v>
      </c>
      <c r="C453" s="635">
        <v>44160</v>
      </c>
      <c r="D453" s="85"/>
      <c r="E453" s="85"/>
      <c r="F453" s="85"/>
      <c r="G453" s="85"/>
      <c r="H453" s="85"/>
      <c r="I453" s="85"/>
      <c r="J453" s="85"/>
      <c r="K453" s="85"/>
      <c r="L453" s="85"/>
      <c r="M453" s="264"/>
      <c r="N453" s="144"/>
    </row>
    <row r="454" spans="1:14" ht="67.7" customHeight="1" thickBot="1" x14ac:dyDescent="0.3">
      <c r="A454" s="316"/>
      <c r="B454" s="317"/>
      <c r="C454" s="317"/>
      <c r="D454" s="317"/>
      <c r="E454" s="317"/>
      <c r="F454" s="317"/>
      <c r="G454" s="317"/>
      <c r="H454" s="317"/>
      <c r="I454" s="317"/>
      <c r="J454" s="317"/>
      <c r="K454" s="317"/>
      <c r="L454" s="317"/>
      <c r="M454" s="318"/>
      <c r="N454" s="144"/>
    </row>
    <row r="455" spans="1:14" x14ac:dyDescent="0.25">
      <c r="A455" s="118"/>
      <c r="B455" s="118"/>
      <c r="C455" s="118"/>
      <c r="D455" s="118"/>
      <c r="E455" s="118"/>
      <c r="F455" s="118"/>
      <c r="G455" s="118"/>
      <c r="H455" s="118"/>
      <c r="I455" s="118"/>
      <c r="J455" s="118"/>
      <c r="K455" s="118"/>
      <c r="L455" s="118"/>
      <c r="M455" s="118"/>
    </row>
  </sheetData>
  <dataConsolidate/>
  <mergeCells count="90">
    <mergeCell ref="B408:E408"/>
    <mergeCell ref="B407:E407"/>
    <mergeCell ref="B416:E416"/>
    <mergeCell ref="B415:E415"/>
    <mergeCell ref="B414:E414"/>
    <mergeCell ref="B411:E411"/>
    <mergeCell ref="B410:E41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50:E450"/>
    <mergeCell ref="B442:E442"/>
    <mergeCell ref="B419:E419"/>
    <mergeCell ref="B420:E420"/>
    <mergeCell ref="B421:E421"/>
    <mergeCell ref="B439:E439"/>
    <mergeCell ref="B445:E445"/>
    <mergeCell ref="B433:E433"/>
    <mergeCell ref="B434:E434"/>
    <mergeCell ref="B425:E425"/>
    <mergeCell ref="B426:E426"/>
    <mergeCell ref="B428:E428"/>
    <mergeCell ref="B429:E429"/>
    <mergeCell ref="B448:E448"/>
    <mergeCell ref="B57:E57"/>
    <mergeCell ref="B92:E92"/>
    <mergeCell ref="B313:E313"/>
    <mergeCell ref="B59:E59"/>
    <mergeCell ref="B58:E58"/>
    <mergeCell ref="C224:D224"/>
    <mergeCell ref="E224:F224"/>
    <mergeCell ref="B234:E234"/>
    <mergeCell ref="B262:E262"/>
    <mergeCell ref="B247:E247"/>
    <mergeCell ref="B94:E94"/>
    <mergeCell ref="B115:E115"/>
    <mergeCell ref="B246:E246"/>
    <mergeCell ref="B78:E78"/>
    <mergeCell ref="B287:E287"/>
    <mergeCell ref="B301:E301"/>
    <mergeCell ref="B302:E302"/>
    <mergeCell ref="B275:E275"/>
    <mergeCell ref="B276:E276"/>
    <mergeCell ref="B114:E114"/>
    <mergeCell ref="B261:E261"/>
    <mergeCell ref="B86:E86"/>
    <mergeCell ref="B87:E87"/>
    <mergeCell ref="B337:E337"/>
    <mergeCell ref="B336:E336"/>
    <mergeCell ref="B318:E318"/>
    <mergeCell ref="B327:E327"/>
    <mergeCell ref="B320:E320"/>
    <mergeCell ref="B328:E328"/>
    <mergeCell ref="B319:E319"/>
    <mergeCell ref="B326:E326"/>
    <mergeCell ref="B325:E325"/>
    <mergeCell ref="B329:E329"/>
    <mergeCell ref="B335:E335"/>
    <mergeCell ref="B334:E334"/>
    <mergeCell ref="B333:E333"/>
    <mergeCell ref="B312:E312"/>
    <mergeCell ref="C54:E54"/>
    <mergeCell ref="B93:E93"/>
    <mergeCell ref="B48:E48"/>
    <mergeCell ref="A1:I1"/>
    <mergeCell ref="B42:E42"/>
    <mergeCell ref="B35:E35"/>
    <mergeCell ref="B12:E12"/>
    <mergeCell ref="B33:E33"/>
    <mergeCell ref="B34:E34"/>
    <mergeCell ref="B38:E38"/>
    <mergeCell ref="B40:E40"/>
    <mergeCell ref="B41:E41"/>
    <mergeCell ref="B39:E39"/>
    <mergeCell ref="B60:E60"/>
    <mergeCell ref="B79:E79"/>
    <mergeCell ref="B82:E82"/>
  </mergeCells>
  <dataValidations count="31">
    <dataValidation type="list" allowBlank="1" showInputMessage="1" showErrorMessage="1" sqref="E389:E394" xr:uid="{00000000-0002-0000-0000-000000000000}">
      <formula1>ObjectiveB3</formula1>
    </dataValidation>
    <dataValidation type="list" allowBlank="1" showInputMessage="1" showErrorMessage="1" sqref="E346:E363" xr:uid="{00000000-0002-0000-0000-000001000000}">
      <formula1>ObjectiveN2</formula1>
    </dataValidation>
    <dataValidation type="list" allowBlank="1" showInputMessage="1" showErrorMessage="1" sqref="E380:E388"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400:E403" xr:uid="{00000000-0002-0000-0000-000005000000}">
      <formula1>ObjectiveS3</formula1>
    </dataValidation>
    <dataValidation type="list" allowBlank="1" showInputMessage="1" showErrorMessage="1" sqref="E395" xr:uid="{00000000-0002-0000-0000-000006000000}">
      <formula1>ObjectiveS1</formula1>
    </dataValidation>
    <dataValidation type="list" allowBlank="1" showInputMessage="1" showErrorMessage="1" sqref="E369:E379" xr:uid="{00000000-0002-0000-0000-000007000000}">
      <formula1>ObjectiveB1</formula1>
    </dataValidation>
    <dataValidation type="list" allowBlank="1" showInputMessage="1" showErrorMessage="1" sqref="E364:E368" xr:uid="{00000000-0002-0000-0000-000008000000}">
      <formula1>ObjectiveN3</formula1>
    </dataValidation>
    <dataValidation type="list" allowBlank="1" showInputMessage="1" showErrorMessage="1" sqref="E339:E345" xr:uid="{00000000-0002-0000-0000-000009000000}">
      <formula1>ObjectiveN1</formula1>
    </dataValidation>
    <dataValidation type="list" allowBlank="1" showInputMessage="1" showErrorMessage="1" sqref="D278:D283 D304:D309" xr:uid="{00000000-0002-0000-0000-00000A000000}">
      <formula1>direction</formula1>
    </dataValidation>
    <dataValidation type="decimal" allowBlank="1" showInputMessage="1" showErrorMessage="1" sqref="C221:C223 D148:D220 D120:D137" xr:uid="{00000000-0002-0000-0000-00000C000000}">
      <formula1>0</formula1>
      <formula2>100000000000</formula2>
    </dataValidation>
    <dataValidation type="list" allowBlank="1" showInputMessage="1" showErrorMessage="1" sqref="D96:D111" xr:uid="{00000000-0002-0000-0000-00000D000000}">
      <formula1>yeartype</formula1>
    </dataValidation>
    <dataValidation type="date" allowBlank="1" showInputMessage="1" showErrorMessage="1" sqref="C453" xr:uid="{00000000-0002-0000-0000-00000F000000}">
      <formula1>1</formula1>
      <formula2>73051</formula2>
    </dataValidation>
    <dataValidation type="decimal" allowBlank="1" showInputMessage="1" showErrorMessage="1" sqref="F264:H273 J264:J273 D236:D243" xr:uid="{00000000-0002-0000-0000-000013000000}">
      <formula1>0.1</formula1>
      <formula2>100000000</formula2>
    </dataValidation>
    <dataValidation type="decimal" allowBlank="1" showInputMessage="1" showErrorMessage="1" sqref="E222:E223" xr:uid="{00000000-0002-0000-0000-000016000000}">
      <formula1>0.000000001</formula1>
      <formula2>1000000000</formula2>
    </dataValidation>
    <dataValidation type="list" allowBlank="1" showInputMessage="1" showErrorMessage="1" sqref="F222:F223" xr:uid="{00000000-0002-0000-0000-000017000000}">
      <formula1>unitCO2E</formula1>
    </dataValidation>
    <dataValidation type="whole" allowBlank="1" showInputMessage="1" showErrorMessage="1" sqref="H96:H111" xr:uid="{00000000-0002-0000-0000-000018000000}">
      <formula1>0</formula1>
      <formula2>100000000000</formula2>
    </dataValidation>
    <dataValidation type="list" allowBlank="1" showInputMessage="1" showErrorMessage="1" sqref="C96 D264:D273 G236:G243 J236:J243" xr:uid="{00000000-0002-0000-0000-000019000000}">
      <formula1>year</formula1>
    </dataValidation>
    <dataValidation type="whole" allowBlank="1" showInputMessage="1" showErrorMessage="1" sqref="B88 B409 B412 B435 B406 B404 B422 B274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64:E273" xr:uid="{00000000-0002-0000-0000-00001D000000}">
      <formula1>Estimated</formula1>
    </dataValidation>
    <dataValidation type="list" allowBlank="1" showInputMessage="1" showErrorMessage="1" sqref="C116" xr:uid="{00000000-0002-0000-0000-00001E000000}">
      <formula1>$D$116:$E$116</formula1>
    </dataValidation>
    <dataValidation type="list" allowBlank="1" showInputMessage="1" showErrorMessage="1" sqref="C119:C220" xr:uid="{00000000-0002-0000-0000-00000B000000}">
      <formula1>Scope</formula1>
    </dataValidation>
    <dataValidation type="decimal" allowBlank="1" showInputMessage="1" showErrorMessage="1" sqref="H119:H219" xr:uid="{00000000-0002-0000-0000-00000E000000}">
      <formula1>0.001</formula1>
      <formula2>1000000000</formula2>
    </dataValidation>
    <dataValidation type="list" allowBlank="1" showInputMessage="1" showErrorMessage="1" sqref="F236:F243" xr:uid="{00000000-0002-0000-0000-000010000000}">
      <formula1>targetboundary</formula1>
    </dataValidation>
    <dataValidation type="list" allowBlank="1" showInputMessage="1" showErrorMessage="1" sqref="C236:C243" xr:uid="{00000000-0002-0000-0000-000011000000}">
      <formula1>targettype</formula1>
    </dataValidation>
    <dataValidation type="list" allowBlank="1" showInputMessage="1" showErrorMessage="1" sqref="E236:E243" xr:uid="{00000000-0002-0000-0000-000012000000}">
      <formula1>unitCO2C</formula1>
    </dataValidation>
    <dataValidation type="decimal" allowBlank="1" showInputMessage="1" showErrorMessage="1" sqref="H236:H243" xr:uid="{00000000-0002-0000-0000-000014000000}">
      <formula1>0</formula1>
      <formula2>10000000000000</formula2>
    </dataValidation>
    <dataValidation type="list" allowBlank="1" showInputMessage="1" showErrorMessage="1" sqref="I236:I243" xr:uid="{00000000-0002-0000-0000-000015000000}">
      <formula1>unitCO2D</formula1>
    </dataValidation>
  </dataValidations>
  <hyperlinks>
    <hyperlink ref="F51" r:id="rId1" xr:uid="{B7B92846-45ED-4064-9E4F-A112039859FE}"/>
    <hyperlink ref="F52" r:id="rId2" xr:uid="{98DCF5DB-B1EB-4E83-B725-BE8E69064E7A}"/>
    <hyperlink ref="D68" r:id="rId3" display="https://perth-and-kinross.cmis.uk.com/Perth-and-Kinross/Document.ashx?czJKcaeAi5tUFL1DTL2UE4zNRBcoShgo=%2BEhmbnFKPF3VW3ha%2FaH3C1cED2ONMtMLyEudUwp5lysls2KsQPFVR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 xr:uid="{9B49713F-814E-4AD9-830E-9C8EA3564211}"/>
    <hyperlink ref="D67" r:id="rId4" xr:uid="{B8A69853-31BE-4083-A79D-E04F1E0BF40B}"/>
    <hyperlink ref="D66" r:id="rId5" xr:uid="{34D5EC1A-FEEA-485E-9BBF-CBB29BA1D322}"/>
    <hyperlink ref="D65" r:id="rId6" xr:uid="{1CD66A75-7281-4CEF-B0C3-581CBF331AB1}"/>
    <hyperlink ref="D63" r:id="rId7" xr:uid="{01E30309-6844-4A74-98E7-AB8944683C80}"/>
    <hyperlink ref="D69" r:id="rId8" xr:uid="{A34EBB1F-8074-42BD-BF8C-73A66CFF5018}"/>
    <hyperlink ref="D70" r:id="rId9" xr:uid="{3CA2361F-899D-4A5E-8FA6-1B3C070AA75E}"/>
    <hyperlink ref="D71" r:id="rId10" xr:uid="{5083FF54-B1F4-4116-9469-E2A8523FE085}"/>
    <hyperlink ref="D73" r:id="rId11" xr:uid="{45700A3F-DB28-4503-8C56-FA35A9BA4636}"/>
    <hyperlink ref="D74" r:id="rId12" xr:uid="{0347A4B9-829E-49ED-9E02-465867EA868E}"/>
    <hyperlink ref="D75" r:id="rId13" xr:uid="{E8FC2776-89E7-47AA-8919-C276269E7BA1}"/>
    <hyperlink ref="D72" r:id="rId14" xr:uid="{4FA07AF3-19F9-4DAB-8814-4FA4B61145A3}"/>
    <hyperlink ref="B434" r:id="rId15" xr:uid="{D14779B9-8049-42F1-8FB0-25D6FD647CA8}"/>
    <hyperlink ref="G339" r:id="rId16" xr:uid="{BBBF390A-B331-478F-8389-4D924338745E}"/>
    <hyperlink ref="G346" r:id="rId17" xr:uid="{3E6530DB-69C7-4C3C-8DAB-CFAAE4701CEA}"/>
    <hyperlink ref="G347" r:id="rId18" xr:uid="{DB1A2729-D1BD-44CB-9C42-CF1DDC78AEB0}"/>
    <hyperlink ref="G348" r:id="rId19" xr:uid="{565FC661-CB2D-4BE0-8D8A-74867610D0A9}"/>
    <hyperlink ref="G345" r:id="rId20" xr:uid="{0D6C888B-5E7A-414E-BEEC-97CBC6D18F8A}"/>
  </hyperlinks>
  <pageMargins left="0.7" right="0.7" top="0.75" bottom="0.75" header="0.3" footer="0.3"/>
  <pageSetup paperSize="9" orientation="portrait" r:id="rId2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F000000}">
          <x14:formula1>
            <xm:f>ListsReq!$AC$3:$AC$69</xm:f>
          </x14:formula1>
          <xm:sqref>B148:B219 B120:B137</xm:sqref>
        </x14:dataValidation>
        <x14:dataValidation type="list" allowBlank="1" showInputMessage="1" showErrorMessage="1" xr:uid="{00000000-0002-0000-0000-000020000000}">
          <x14:formula1>
            <xm:f>ListsReq!$AC$3:$AC$64</xm:f>
          </x14:formula1>
          <xm:sqref>I264:I273</xm:sqref>
        </x14:dataValidation>
        <x14:dataValidation type="list" allowBlank="1" showInputMessage="1" showErrorMessage="1" xr:uid="{00000000-0002-0000-0000-000021000000}">
          <x14:formula1>
            <xm:f>ListsReq!$AC$3:$AC$150</xm:f>
          </x14:formula1>
          <xm:sqref>B119 B138:B147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X1" zoomScale="80" zoomScaleNormal="80" workbookViewId="0">
      <selection activeCell="AG81" sqref="AG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0" t="s">
        <v>568</v>
      </c>
      <c r="AD2" s="370" t="s">
        <v>9</v>
      </c>
      <c r="AE2" s="370" t="s">
        <v>173</v>
      </c>
      <c r="AF2" s="370"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7" t="s">
        <v>542</v>
      </c>
      <c r="AD3" s="178" t="s">
        <v>272</v>
      </c>
      <c r="AE3" s="371">
        <v>0.23313999999999999</v>
      </c>
      <c r="AF3" s="362"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7" t="s">
        <v>519</v>
      </c>
      <c r="AD4" s="178" t="s">
        <v>272</v>
      </c>
      <c r="AE4" s="372">
        <v>2.0049999999999998E-2</v>
      </c>
      <c r="AF4" s="362"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7" t="s">
        <v>495</v>
      </c>
      <c r="AD5" s="178" t="s">
        <v>272</v>
      </c>
      <c r="AE5" s="373">
        <v>0.18387000000000001</v>
      </c>
      <c r="AF5" s="197"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0" t="s">
        <v>729</v>
      </c>
      <c r="AD6" s="178" t="s">
        <v>316</v>
      </c>
      <c r="AE6" s="373">
        <v>2.7577600000000002</v>
      </c>
      <c r="AF6" s="197"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0" t="s">
        <v>730</v>
      </c>
      <c r="AD7" s="178" t="s">
        <v>272</v>
      </c>
      <c r="AE7" s="373">
        <v>0.25672</v>
      </c>
      <c r="AF7" s="197"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0" t="s">
        <v>731</v>
      </c>
      <c r="AD8" s="178" t="s">
        <v>251</v>
      </c>
      <c r="AE8" s="374">
        <v>3221.37</v>
      </c>
      <c r="AF8" s="197"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0" t="s">
        <v>732</v>
      </c>
      <c r="AD9" s="178" t="s">
        <v>272</v>
      </c>
      <c r="AE9" s="373">
        <v>0.26774999999999999</v>
      </c>
      <c r="AF9" s="197"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75" t="s">
        <v>733</v>
      </c>
      <c r="AD10" s="376" t="s">
        <v>251</v>
      </c>
      <c r="AE10" s="374">
        <v>3249.99</v>
      </c>
      <c r="AF10" s="197"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75" t="s">
        <v>734</v>
      </c>
      <c r="AD11" s="376" t="s">
        <v>316</v>
      </c>
      <c r="AE11" s="373">
        <v>2.7753999999999999</v>
      </c>
      <c r="AF11" s="197"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75" t="s">
        <v>735</v>
      </c>
      <c r="AD12" s="376" t="s">
        <v>272</v>
      </c>
      <c r="AE12" s="373">
        <v>0.25835999999999998</v>
      </c>
      <c r="AF12" s="197"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75" t="s">
        <v>736</v>
      </c>
      <c r="AD13" s="376" t="s">
        <v>251</v>
      </c>
      <c r="AE13" s="374">
        <v>3159.5</v>
      </c>
      <c r="AF13" s="197"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75" t="s">
        <v>737</v>
      </c>
      <c r="AD14" s="376" t="s">
        <v>316</v>
      </c>
      <c r="AE14" s="373">
        <v>3.1220400000000001</v>
      </c>
      <c r="AF14" s="197"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75" t="s">
        <v>738</v>
      </c>
      <c r="AD15" s="376" t="s">
        <v>272</v>
      </c>
      <c r="AE15" s="373">
        <v>0.26261000000000001</v>
      </c>
      <c r="AF15" s="197"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0" t="s">
        <v>739</v>
      </c>
      <c r="AD16" s="178" t="s">
        <v>316</v>
      </c>
      <c r="AE16" s="373">
        <v>2.5403899999999999</v>
      </c>
      <c r="AF16" s="197"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0" t="s">
        <v>740</v>
      </c>
      <c r="AD17" s="178" t="s">
        <v>272</v>
      </c>
      <c r="AE17" s="373">
        <v>0.24665999999999999</v>
      </c>
      <c r="AF17" s="197" t="s">
        <v>238</v>
      </c>
      <c r="AG17" t="s">
        <v>5</v>
      </c>
      <c r="AH17" t="s">
        <v>230</v>
      </c>
      <c r="AT17" t="s">
        <v>324</v>
      </c>
      <c r="AU17" t="s">
        <v>323</v>
      </c>
      <c r="AV17" t="s">
        <v>322</v>
      </c>
      <c r="AW17" t="s">
        <v>321</v>
      </c>
      <c r="AX17" t="s">
        <v>320</v>
      </c>
      <c r="AZ17" t="s">
        <v>319</v>
      </c>
      <c r="BA17" t="s">
        <v>318</v>
      </c>
      <c r="BD17" t="s">
        <v>317</v>
      </c>
    </row>
    <row r="18" spans="3:56" x14ac:dyDescent="0.25">
      <c r="C18">
        <v>2020</v>
      </c>
      <c r="AC18" s="360" t="s">
        <v>741</v>
      </c>
      <c r="AD18" s="178" t="s">
        <v>272</v>
      </c>
      <c r="AE18" s="373">
        <v>0.32040000000000002</v>
      </c>
      <c r="AF18" s="197"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0" t="s">
        <v>742</v>
      </c>
      <c r="AD19" s="178" t="s">
        <v>251</v>
      </c>
      <c r="AE19" s="374">
        <v>2380.0100000000002</v>
      </c>
      <c r="AF19" s="197"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77" t="s">
        <v>743</v>
      </c>
      <c r="AD20" s="178" t="s">
        <v>316</v>
      </c>
      <c r="AE20" s="373">
        <v>2.2908200000000001</v>
      </c>
      <c r="AF20" s="197"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7" t="s">
        <v>744</v>
      </c>
      <c r="AD21" s="178" t="s">
        <v>272</v>
      </c>
      <c r="AE21" s="373">
        <v>0.24514</v>
      </c>
      <c r="AF21" s="197"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7" t="s">
        <v>745</v>
      </c>
      <c r="AD22" s="178" t="s">
        <v>316</v>
      </c>
      <c r="AE22" s="373">
        <v>2.5430999999999999</v>
      </c>
      <c r="AF22" s="197"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7" t="s">
        <v>746</v>
      </c>
      <c r="AD23" s="178" t="s">
        <v>272</v>
      </c>
      <c r="AE23" s="373">
        <v>0.24782000000000001</v>
      </c>
      <c r="AF23" s="197"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7" t="s">
        <v>401</v>
      </c>
      <c r="AD24" s="178" t="s">
        <v>385</v>
      </c>
      <c r="AE24" s="378">
        <v>0.34399999999999997</v>
      </c>
      <c r="AF24" s="197"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7" t="s">
        <v>386</v>
      </c>
      <c r="AD25" s="178" t="s">
        <v>385</v>
      </c>
      <c r="AE25" s="379">
        <v>0.70799999999999996</v>
      </c>
      <c r="AF25" s="362"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7" t="s">
        <v>678</v>
      </c>
      <c r="AD26" s="178" t="s">
        <v>316</v>
      </c>
      <c r="AE26" s="373">
        <v>2.54603</v>
      </c>
      <c r="AF26" s="197"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197" t="s">
        <v>679</v>
      </c>
      <c r="AD27" s="178" t="s">
        <v>316</v>
      </c>
      <c r="AE27" s="373">
        <v>2.6878700000000002</v>
      </c>
      <c r="AF27" s="197" t="s">
        <v>315</v>
      </c>
    </row>
    <row r="28" spans="3:56" x14ac:dyDescent="0.25">
      <c r="C28" t="s">
        <v>269</v>
      </c>
      <c r="D28" t="str">
        <f>E27</f>
        <v>2015/16</v>
      </c>
      <c r="E28" t="str">
        <f>F27</f>
        <v>2016/17</v>
      </c>
      <c r="F28" t="str">
        <f>G27</f>
        <v>2017/18</v>
      </c>
      <c r="G28" t="str">
        <f>H27</f>
        <v>2018/19</v>
      </c>
      <c r="H28" t="str">
        <f>I27</f>
        <v>2019/20</v>
      </c>
      <c r="AC28" s="197" t="s">
        <v>680</v>
      </c>
      <c r="AD28" s="178" t="s">
        <v>316</v>
      </c>
      <c r="AE28" s="373">
        <v>2.1680199999999998</v>
      </c>
      <c r="AF28" s="197" t="s">
        <v>315</v>
      </c>
    </row>
    <row r="29" spans="3:56" x14ac:dyDescent="0.25">
      <c r="C29" t="s">
        <v>267</v>
      </c>
      <c r="D29" t="str">
        <f>E28</f>
        <v>2016/17</v>
      </c>
      <c r="E29" t="str">
        <f>F28</f>
        <v>2017/18</v>
      </c>
      <c r="F29" t="str">
        <f>G28</f>
        <v>2018/19</v>
      </c>
      <c r="G29" t="str">
        <f>H28</f>
        <v>2019/20</v>
      </c>
      <c r="AC29" s="196" t="s">
        <v>681</v>
      </c>
      <c r="AD29" s="178" t="s">
        <v>474</v>
      </c>
      <c r="AE29" s="380">
        <v>1430</v>
      </c>
      <c r="AF29" s="197" t="s">
        <v>715</v>
      </c>
    </row>
    <row r="30" spans="3:56" ht="18" x14ac:dyDescent="0.35">
      <c r="C30" t="s">
        <v>265</v>
      </c>
      <c r="D30" t="str">
        <f>E29</f>
        <v>2017/18</v>
      </c>
      <c r="E30" t="str">
        <f>F29</f>
        <v>2018/19</v>
      </c>
      <c r="F30" t="str">
        <f>G29</f>
        <v>2019/20</v>
      </c>
      <c r="AC30" s="196" t="s">
        <v>682</v>
      </c>
      <c r="AD30" s="178" t="s">
        <v>474</v>
      </c>
      <c r="AE30" s="381">
        <v>2088</v>
      </c>
      <c r="AF30" s="363" t="s">
        <v>716</v>
      </c>
    </row>
    <row r="31" spans="3:56" ht="18" x14ac:dyDescent="0.35">
      <c r="C31" t="s">
        <v>263</v>
      </c>
      <c r="D31" t="str">
        <f>E30</f>
        <v>2018/19</v>
      </c>
      <c r="E31" t="str">
        <f>F30</f>
        <v>2019/20</v>
      </c>
      <c r="AC31" s="196" t="s">
        <v>683</v>
      </c>
      <c r="AD31" s="178" t="s">
        <v>474</v>
      </c>
      <c r="AE31" s="380">
        <v>1774</v>
      </c>
      <c r="AF31" s="363" t="s">
        <v>716</v>
      </c>
    </row>
    <row r="32" spans="3:56" x14ac:dyDescent="0.25">
      <c r="C32" t="s">
        <v>261</v>
      </c>
      <c r="D32" t="str">
        <f>E31</f>
        <v>2019/20</v>
      </c>
      <c r="AC32" s="382" t="s">
        <v>684</v>
      </c>
      <c r="AD32" s="178" t="s">
        <v>474</v>
      </c>
      <c r="AE32" s="380">
        <v>3922</v>
      </c>
      <c r="AF32" s="197" t="s">
        <v>715</v>
      </c>
    </row>
    <row r="33" spans="3:32" x14ac:dyDescent="0.25">
      <c r="C33" t="s">
        <v>259</v>
      </c>
      <c r="AC33" s="360" t="s">
        <v>800</v>
      </c>
      <c r="AD33" s="178" t="s">
        <v>272</v>
      </c>
      <c r="AE33" s="383">
        <v>1.545E-2</v>
      </c>
      <c r="AF33" s="197" t="s">
        <v>238</v>
      </c>
    </row>
    <row r="34" spans="3:32" x14ac:dyDescent="0.25">
      <c r="AC34" s="360" t="s">
        <v>801</v>
      </c>
      <c r="AD34" s="178" t="s">
        <v>251</v>
      </c>
      <c r="AE34" s="383">
        <v>58.352719999999998</v>
      </c>
      <c r="AF34" s="197" t="s">
        <v>250</v>
      </c>
    </row>
    <row r="35" spans="3:32" x14ac:dyDescent="0.25">
      <c r="AC35" s="360" t="s">
        <v>802</v>
      </c>
      <c r="AD35" s="178" t="s">
        <v>251</v>
      </c>
      <c r="AE35" s="383">
        <v>72.297309999999996</v>
      </c>
      <c r="AF35" s="197" t="s">
        <v>250</v>
      </c>
    </row>
    <row r="36" spans="3:32" x14ac:dyDescent="0.25">
      <c r="AC36" s="360" t="s">
        <v>803</v>
      </c>
      <c r="AD36" s="178" t="s">
        <v>272</v>
      </c>
      <c r="AE36" s="383">
        <v>1.545E-2</v>
      </c>
      <c r="AF36" s="197" t="s">
        <v>238</v>
      </c>
    </row>
    <row r="37" spans="3:32" x14ac:dyDescent="0.25">
      <c r="AC37" s="360" t="s">
        <v>804</v>
      </c>
      <c r="AD37" s="178" t="s">
        <v>272</v>
      </c>
      <c r="AE37" s="383">
        <v>2.1000000000000001E-4</v>
      </c>
      <c r="AF37" s="197" t="s">
        <v>238</v>
      </c>
    </row>
    <row r="38" spans="3:32" x14ac:dyDescent="0.25">
      <c r="AC38" s="360" t="s">
        <v>805</v>
      </c>
      <c r="AD38" s="178" t="s">
        <v>251</v>
      </c>
      <c r="AE38" s="383">
        <v>1.1911499999999999</v>
      </c>
      <c r="AF38" s="197" t="s">
        <v>250</v>
      </c>
    </row>
    <row r="39" spans="3:32" x14ac:dyDescent="0.25">
      <c r="AC39" s="360" t="s">
        <v>806</v>
      </c>
      <c r="AD39" s="178" t="s">
        <v>251</v>
      </c>
      <c r="AE39" s="383">
        <v>0.68691000000000002</v>
      </c>
      <c r="AF39" s="197" t="s">
        <v>250</v>
      </c>
    </row>
    <row r="40" spans="3:32" x14ac:dyDescent="0.25">
      <c r="AC40" s="360" t="s">
        <v>807</v>
      </c>
      <c r="AD40" s="178" t="s">
        <v>272</v>
      </c>
      <c r="AE40" s="383">
        <v>2.0000000000000001E-4</v>
      </c>
      <c r="AF40" s="197" t="s">
        <v>238</v>
      </c>
    </row>
    <row r="41" spans="3:32" x14ac:dyDescent="0.25">
      <c r="AC41" s="360" t="s">
        <v>808</v>
      </c>
      <c r="AD41" s="178" t="s">
        <v>272</v>
      </c>
      <c r="AE41" s="373">
        <v>0.21448</v>
      </c>
      <c r="AF41" s="197" t="s">
        <v>238</v>
      </c>
    </row>
    <row r="42" spans="3:32" x14ac:dyDescent="0.25">
      <c r="AC42" s="360" t="s">
        <v>809</v>
      </c>
      <c r="AD42" s="178" t="s">
        <v>316</v>
      </c>
      <c r="AE42" s="373">
        <v>1.5553699999999999</v>
      </c>
      <c r="AF42" s="362" t="s">
        <v>315</v>
      </c>
    </row>
    <row r="43" spans="3:32" x14ac:dyDescent="0.25">
      <c r="AC43" s="197" t="s">
        <v>306</v>
      </c>
      <c r="AD43" s="178" t="s">
        <v>272</v>
      </c>
      <c r="AE43" s="384">
        <v>0.17261000000000001</v>
      </c>
      <c r="AF43" s="362" t="s">
        <v>238</v>
      </c>
    </row>
    <row r="44" spans="3:32" x14ac:dyDescent="0.25">
      <c r="AC44" s="197" t="s">
        <v>293</v>
      </c>
      <c r="AD44" s="178" t="s">
        <v>272</v>
      </c>
      <c r="AE44" s="385">
        <v>0</v>
      </c>
      <c r="AF44" s="197" t="s">
        <v>238</v>
      </c>
    </row>
    <row r="45" spans="3:32" x14ac:dyDescent="0.25">
      <c r="AC45" s="197" t="s">
        <v>287</v>
      </c>
      <c r="AD45" s="178" t="s">
        <v>272</v>
      </c>
      <c r="AE45" s="385">
        <v>0</v>
      </c>
      <c r="AF45" s="197" t="s">
        <v>286</v>
      </c>
    </row>
    <row r="46" spans="3:32" x14ac:dyDescent="0.25">
      <c r="AC46" s="197" t="s">
        <v>685</v>
      </c>
      <c r="AD46" s="178" t="s">
        <v>251</v>
      </c>
      <c r="AE46" s="386">
        <v>21.317</v>
      </c>
      <c r="AF46" s="197" t="s">
        <v>250</v>
      </c>
    </row>
    <row r="47" spans="3:32" x14ac:dyDescent="0.25">
      <c r="AC47" s="197" t="s">
        <v>270</v>
      </c>
      <c r="AD47" s="178" t="s">
        <v>251</v>
      </c>
      <c r="AE47" s="387">
        <v>437.37200000000001</v>
      </c>
      <c r="AF47" s="197" t="s">
        <v>253</v>
      </c>
    </row>
    <row r="48" spans="3:32" x14ac:dyDescent="0.25">
      <c r="AC48" s="197" t="s">
        <v>268</v>
      </c>
      <c r="AD48" s="178" t="s">
        <v>251</v>
      </c>
      <c r="AE48" s="387">
        <v>458.17599999999999</v>
      </c>
      <c r="AF48" s="197" t="s">
        <v>253</v>
      </c>
    </row>
    <row r="49" spans="29:32" x14ac:dyDescent="0.25">
      <c r="AC49" s="197" t="s">
        <v>266</v>
      </c>
      <c r="AD49" s="178" t="s">
        <v>251</v>
      </c>
      <c r="AE49" s="386">
        <v>10.204000000000001</v>
      </c>
      <c r="AF49" s="197" t="s">
        <v>253</v>
      </c>
    </row>
    <row r="50" spans="29:32" x14ac:dyDescent="0.25">
      <c r="AC50" s="197" t="s">
        <v>686</v>
      </c>
      <c r="AD50" s="178" t="s">
        <v>251</v>
      </c>
      <c r="AE50" s="386">
        <v>21.317</v>
      </c>
      <c r="AF50" s="197" t="s">
        <v>253</v>
      </c>
    </row>
    <row r="51" spans="29:32" x14ac:dyDescent="0.25">
      <c r="AC51" s="197" t="s">
        <v>264</v>
      </c>
      <c r="AD51" s="178" t="s">
        <v>251</v>
      </c>
      <c r="AE51" s="387">
        <v>10.204000000000001</v>
      </c>
      <c r="AF51" s="197" t="s">
        <v>253</v>
      </c>
    </row>
    <row r="52" spans="29:32" x14ac:dyDescent="0.25">
      <c r="AC52" s="197" t="s">
        <v>262</v>
      </c>
      <c r="AD52" s="178" t="s">
        <v>251</v>
      </c>
      <c r="AE52" s="386">
        <v>10.204000000000001</v>
      </c>
      <c r="AF52" s="197" t="s">
        <v>253</v>
      </c>
    </row>
    <row r="53" spans="29:32" x14ac:dyDescent="0.25">
      <c r="AC53" s="197" t="s">
        <v>260</v>
      </c>
      <c r="AD53" s="178" t="s">
        <v>251</v>
      </c>
      <c r="AE53" s="386">
        <v>21.317</v>
      </c>
      <c r="AF53" s="197" t="s">
        <v>253</v>
      </c>
    </row>
    <row r="54" spans="29:32" x14ac:dyDescent="0.25">
      <c r="AC54" s="197" t="s">
        <v>258</v>
      </c>
      <c r="AD54" s="178" t="s">
        <v>251</v>
      </c>
      <c r="AE54" s="386">
        <v>21.317</v>
      </c>
      <c r="AF54" s="197" t="s">
        <v>253</v>
      </c>
    </row>
    <row r="55" spans="29:32" x14ac:dyDescent="0.25">
      <c r="AC55" s="197" t="s">
        <v>257</v>
      </c>
      <c r="AD55" s="178" t="s">
        <v>251</v>
      </c>
      <c r="AE55" s="387">
        <v>21.317</v>
      </c>
      <c r="AF55" s="197" t="s">
        <v>253</v>
      </c>
    </row>
    <row r="56" spans="29:32" x14ac:dyDescent="0.25">
      <c r="AC56" s="197" t="s">
        <v>256</v>
      </c>
      <c r="AD56" s="178" t="s">
        <v>251</v>
      </c>
      <c r="AE56" s="386">
        <v>21.317</v>
      </c>
      <c r="AF56" s="197" t="s">
        <v>253</v>
      </c>
    </row>
    <row r="57" spans="29:32" x14ac:dyDescent="0.25">
      <c r="AC57" s="197" t="s">
        <v>255</v>
      </c>
      <c r="AD57" s="178" t="s">
        <v>251</v>
      </c>
      <c r="AE57" s="386">
        <v>21.317</v>
      </c>
      <c r="AF57" s="197" t="s">
        <v>253</v>
      </c>
    </row>
    <row r="58" spans="29:32" x14ac:dyDescent="0.25">
      <c r="AC58" s="197" t="s">
        <v>687</v>
      </c>
      <c r="AD58" s="178" t="s">
        <v>251</v>
      </c>
      <c r="AE58" s="386">
        <v>21.317</v>
      </c>
      <c r="AF58" s="197" t="s">
        <v>253</v>
      </c>
    </row>
    <row r="59" spans="29:32" x14ac:dyDescent="0.25">
      <c r="AC59" s="197" t="s">
        <v>254</v>
      </c>
      <c r="AD59" s="178" t="s">
        <v>251</v>
      </c>
      <c r="AE59" s="386">
        <v>1.0089999999999999</v>
      </c>
      <c r="AF59" s="197" t="s">
        <v>253</v>
      </c>
    </row>
    <row r="60" spans="29:32" x14ac:dyDescent="0.25">
      <c r="AC60" s="197" t="s">
        <v>252</v>
      </c>
      <c r="AD60" s="178" t="s">
        <v>251</v>
      </c>
      <c r="AE60" s="388">
        <v>21.317</v>
      </c>
      <c r="AF60" s="197" t="s">
        <v>250</v>
      </c>
    </row>
    <row r="61" spans="29:32" x14ac:dyDescent="0.25">
      <c r="AC61" s="197" t="s">
        <v>688</v>
      </c>
      <c r="AD61" s="178" t="s">
        <v>251</v>
      </c>
      <c r="AE61" s="389">
        <v>853.57</v>
      </c>
      <c r="AF61" s="197" t="s">
        <v>250</v>
      </c>
    </row>
    <row r="62" spans="29:32" x14ac:dyDescent="0.25">
      <c r="AC62" s="197" t="s">
        <v>689</v>
      </c>
      <c r="AD62" s="178" t="s">
        <v>251</v>
      </c>
      <c r="AE62" s="387">
        <v>21.317</v>
      </c>
      <c r="AF62" s="197" t="s">
        <v>250</v>
      </c>
    </row>
    <row r="63" spans="29:32" x14ac:dyDescent="0.25">
      <c r="AC63" s="197" t="s">
        <v>690</v>
      </c>
      <c r="AD63" s="178" t="s">
        <v>251</v>
      </c>
      <c r="AE63" s="387">
        <v>21.317</v>
      </c>
      <c r="AF63" s="197" t="s">
        <v>250</v>
      </c>
    </row>
    <row r="64" spans="29:32" x14ac:dyDescent="0.25">
      <c r="AC64" s="197" t="s">
        <v>691</v>
      </c>
      <c r="AD64" s="178" t="s">
        <v>251</v>
      </c>
      <c r="AE64" s="387">
        <v>444.976</v>
      </c>
      <c r="AF64" s="197" t="s">
        <v>250</v>
      </c>
    </row>
    <row r="65" spans="29:32" x14ac:dyDescent="0.25">
      <c r="AC65" s="197" t="s">
        <v>692</v>
      </c>
      <c r="AD65" s="178" t="s">
        <v>251</v>
      </c>
      <c r="AE65" s="390"/>
      <c r="AF65" s="197" t="s">
        <v>717</v>
      </c>
    </row>
    <row r="66" spans="29:32" x14ac:dyDescent="0.25">
      <c r="AC66" s="197" t="s">
        <v>693</v>
      </c>
      <c r="AD66" s="178" t="s">
        <v>251</v>
      </c>
      <c r="AE66" s="390"/>
      <c r="AF66" s="197" t="s">
        <v>718</v>
      </c>
    </row>
    <row r="67" spans="29:32" x14ac:dyDescent="0.25">
      <c r="AC67" s="197" t="s">
        <v>694</v>
      </c>
      <c r="AD67" s="178" t="s">
        <v>251</v>
      </c>
      <c r="AE67" s="390"/>
      <c r="AF67" s="197" t="s">
        <v>718</v>
      </c>
    </row>
    <row r="68" spans="29:32" x14ac:dyDescent="0.25">
      <c r="AC68" s="197" t="s">
        <v>695</v>
      </c>
      <c r="AD68" s="178" t="s">
        <v>251</v>
      </c>
      <c r="AE68" s="390"/>
      <c r="AF68" s="197" t="s">
        <v>717</v>
      </c>
    </row>
    <row r="69" spans="29:32" x14ac:dyDescent="0.25">
      <c r="AC69" s="197" t="s">
        <v>249</v>
      </c>
      <c r="AD69" s="178" t="s">
        <v>240</v>
      </c>
      <c r="AE69" s="378">
        <v>0.24429999999999999</v>
      </c>
      <c r="AF69" s="197" t="s">
        <v>239</v>
      </c>
    </row>
    <row r="70" spans="29:32" x14ac:dyDescent="0.25">
      <c r="AC70" s="197" t="s">
        <v>248</v>
      </c>
      <c r="AD70" s="178" t="s">
        <v>240</v>
      </c>
      <c r="AE70" s="378">
        <v>0.15529999999999999</v>
      </c>
      <c r="AF70" s="197" t="s">
        <v>239</v>
      </c>
    </row>
    <row r="71" spans="29:32" x14ac:dyDescent="0.25">
      <c r="AC71" s="197" t="s">
        <v>696</v>
      </c>
      <c r="AD71" s="178" t="s">
        <v>240</v>
      </c>
      <c r="AE71" s="378">
        <v>0.15298</v>
      </c>
      <c r="AF71" s="197" t="s">
        <v>239</v>
      </c>
    </row>
    <row r="72" spans="29:32" x14ac:dyDescent="0.25">
      <c r="AC72" s="197" t="s">
        <v>697</v>
      </c>
      <c r="AD72" s="178" t="s">
        <v>240</v>
      </c>
      <c r="AE72" s="378">
        <v>0.22947000000000001</v>
      </c>
      <c r="AF72" s="197" t="s">
        <v>239</v>
      </c>
    </row>
    <row r="73" spans="29:32" x14ac:dyDescent="0.25">
      <c r="AC73" s="197" t="s">
        <v>247</v>
      </c>
      <c r="AD73" s="178" t="s">
        <v>240</v>
      </c>
      <c r="AE73" s="378">
        <v>0.19084999999999999</v>
      </c>
      <c r="AF73" s="197" t="s">
        <v>239</v>
      </c>
    </row>
    <row r="74" spans="29:32" x14ac:dyDescent="0.25">
      <c r="AC74" s="197" t="s">
        <v>698</v>
      </c>
      <c r="AD74" s="178" t="s">
        <v>240</v>
      </c>
      <c r="AE74" s="378">
        <v>0.14615</v>
      </c>
      <c r="AF74" s="197" t="s">
        <v>239</v>
      </c>
    </row>
    <row r="75" spans="29:32" x14ac:dyDescent="0.25">
      <c r="AC75" s="197" t="s">
        <v>699</v>
      </c>
      <c r="AD75" s="178" t="s">
        <v>240</v>
      </c>
      <c r="AE75" s="378">
        <v>0.23385</v>
      </c>
      <c r="AF75" s="197" t="s">
        <v>239</v>
      </c>
    </row>
    <row r="76" spans="29:32" x14ac:dyDescent="0.25">
      <c r="AC76" s="197" t="s">
        <v>700</v>
      </c>
      <c r="AD76" s="178" t="s">
        <v>240</v>
      </c>
      <c r="AE76" s="378">
        <v>0.42385</v>
      </c>
      <c r="AF76" s="197" t="s">
        <v>239</v>
      </c>
    </row>
    <row r="77" spans="29:32" x14ac:dyDescent="0.25">
      <c r="AC77" s="196" t="s">
        <v>701</v>
      </c>
      <c r="AD77" s="214" t="s">
        <v>240</v>
      </c>
      <c r="AE77" s="378">
        <v>0.58462000000000003</v>
      </c>
      <c r="AF77" s="196" t="s">
        <v>239</v>
      </c>
    </row>
    <row r="78" spans="29:32" x14ac:dyDescent="0.25">
      <c r="AC78" s="197" t="s">
        <v>702</v>
      </c>
      <c r="AD78" s="178" t="s">
        <v>240</v>
      </c>
      <c r="AE78" s="378">
        <v>0.18181</v>
      </c>
      <c r="AF78" s="197" t="s">
        <v>239</v>
      </c>
    </row>
    <row r="79" spans="29:32" x14ac:dyDescent="0.25">
      <c r="AC79" s="197" t="s">
        <v>703</v>
      </c>
      <c r="AD79" s="178" t="s">
        <v>240</v>
      </c>
      <c r="AE79" s="378">
        <v>0.13924500000000001</v>
      </c>
      <c r="AF79" s="197" t="s">
        <v>239</v>
      </c>
    </row>
    <row r="80" spans="29:32" x14ac:dyDescent="0.25">
      <c r="AC80" s="197" t="s">
        <v>704</v>
      </c>
      <c r="AD80" s="178" t="s">
        <v>240</v>
      </c>
      <c r="AE80" s="378">
        <v>0.22278000000000001</v>
      </c>
      <c r="AF80" s="197" t="s">
        <v>239</v>
      </c>
    </row>
    <row r="81" spans="29:32" x14ac:dyDescent="0.25">
      <c r="AC81" s="197" t="s">
        <v>705</v>
      </c>
      <c r="AD81" s="178" t="s">
        <v>240</v>
      </c>
      <c r="AE81" s="378">
        <v>0.40378999999999998</v>
      </c>
      <c r="AF81" s="197" t="s">
        <v>239</v>
      </c>
    </row>
    <row r="82" spans="29:32" x14ac:dyDescent="0.25">
      <c r="AC82" s="361" t="s">
        <v>706</v>
      </c>
      <c r="AD82" s="178" t="s">
        <v>240</v>
      </c>
      <c r="AE82" s="378">
        <v>0.55694999999999995</v>
      </c>
      <c r="AF82" s="197" t="s">
        <v>239</v>
      </c>
    </row>
    <row r="83" spans="29:32" x14ac:dyDescent="0.25">
      <c r="AC83" s="391" t="s">
        <v>246</v>
      </c>
      <c r="AD83" s="392" t="s">
        <v>240</v>
      </c>
      <c r="AE83" s="393">
        <v>3.6940000000000001E-2</v>
      </c>
      <c r="AF83" s="391" t="s">
        <v>239</v>
      </c>
    </row>
    <row r="84" spans="29:32" x14ac:dyDescent="0.25">
      <c r="AC84" s="196" t="s">
        <v>707</v>
      </c>
      <c r="AD84" s="178" t="s">
        <v>240</v>
      </c>
      <c r="AE84" s="393">
        <v>4.9699999999999996E-3</v>
      </c>
      <c r="AF84" s="197" t="s">
        <v>239</v>
      </c>
    </row>
    <row r="85" spans="29:32" x14ac:dyDescent="0.25">
      <c r="AC85" s="196" t="s">
        <v>708</v>
      </c>
      <c r="AD85" s="178" t="s">
        <v>240</v>
      </c>
      <c r="AE85" s="393">
        <v>2.9909999999999999E-2</v>
      </c>
      <c r="AF85" s="197" t="s">
        <v>239</v>
      </c>
    </row>
    <row r="86" spans="29:32" x14ac:dyDescent="0.25">
      <c r="AC86" s="196" t="s">
        <v>709</v>
      </c>
      <c r="AD86" s="178" t="s">
        <v>240</v>
      </c>
      <c r="AE86" s="393">
        <v>2.75E-2</v>
      </c>
      <c r="AF86" s="197" t="s">
        <v>239</v>
      </c>
    </row>
    <row r="87" spans="29:32" x14ac:dyDescent="0.25">
      <c r="AC87" s="360" t="s">
        <v>710</v>
      </c>
      <c r="AD87" s="178" t="s">
        <v>245</v>
      </c>
      <c r="AE87" s="372">
        <v>0.1714</v>
      </c>
      <c r="AF87" s="197" t="s">
        <v>719</v>
      </c>
    </row>
    <row r="88" spans="29:32" x14ac:dyDescent="0.25">
      <c r="AC88" s="360" t="s">
        <v>710</v>
      </c>
      <c r="AD88" s="178" t="s">
        <v>400</v>
      </c>
      <c r="AE88" s="372">
        <v>0.27583999999999997</v>
      </c>
      <c r="AF88" s="197" t="s">
        <v>720</v>
      </c>
    </row>
    <row r="89" spans="29:32" x14ac:dyDescent="0.25">
      <c r="AC89" s="360" t="s">
        <v>747</v>
      </c>
      <c r="AD89" s="178" t="s">
        <v>245</v>
      </c>
      <c r="AE89" s="393">
        <v>0.16844000000000001</v>
      </c>
      <c r="AF89" s="197" t="s">
        <v>719</v>
      </c>
    </row>
    <row r="90" spans="29:32" x14ac:dyDescent="0.25">
      <c r="AC90" s="360" t="s">
        <v>748</v>
      </c>
      <c r="AD90" s="178" t="s">
        <v>400</v>
      </c>
      <c r="AE90" s="393">
        <v>0.27107999999999999</v>
      </c>
      <c r="AF90" s="197" t="s">
        <v>720</v>
      </c>
    </row>
    <row r="91" spans="29:32" x14ac:dyDescent="0.25">
      <c r="AC91" s="360" t="s">
        <v>749</v>
      </c>
      <c r="AD91" s="178" t="s">
        <v>245</v>
      </c>
      <c r="AE91" s="393">
        <v>0.13721</v>
      </c>
      <c r="AF91" s="197" t="s">
        <v>719</v>
      </c>
    </row>
    <row r="92" spans="29:32" x14ac:dyDescent="0.25">
      <c r="AC92" s="360" t="s">
        <v>750</v>
      </c>
      <c r="AD92" s="178" t="s">
        <v>400</v>
      </c>
      <c r="AE92" s="393">
        <v>0.22081999999999999</v>
      </c>
      <c r="AF92" s="197" t="s">
        <v>720</v>
      </c>
    </row>
    <row r="93" spans="29:32" x14ac:dyDescent="0.25">
      <c r="AC93" s="360" t="s">
        <v>751</v>
      </c>
      <c r="AD93" s="178" t="s">
        <v>245</v>
      </c>
      <c r="AE93" s="393">
        <v>0.16636999999999999</v>
      </c>
      <c r="AF93" s="197" t="s">
        <v>719</v>
      </c>
    </row>
    <row r="94" spans="29:32" x14ac:dyDescent="0.25">
      <c r="AC94" s="360" t="s">
        <v>752</v>
      </c>
      <c r="AD94" s="178" t="s">
        <v>400</v>
      </c>
      <c r="AE94" s="393">
        <v>0.26774999999999999</v>
      </c>
      <c r="AF94" s="197" t="s">
        <v>720</v>
      </c>
    </row>
    <row r="95" spans="29:32" x14ac:dyDescent="0.25">
      <c r="AC95" s="360" t="s">
        <v>753</v>
      </c>
      <c r="AD95" s="178" t="s">
        <v>245</v>
      </c>
      <c r="AE95" s="393">
        <v>0.20419000000000001</v>
      </c>
      <c r="AF95" s="197" t="s">
        <v>719</v>
      </c>
    </row>
    <row r="96" spans="29:32" x14ac:dyDescent="0.25">
      <c r="AC96" s="360" t="s">
        <v>754</v>
      </c>
      <c r="AD96" s="178" t="s">
        <v>400</v>
      </c>
      <c r="AE96" s="393">
        <v>0.32862999999999998</v>
      </c>
      <c r="AF96" s="197" t="s">
        <v>720</v>
      </c>
    </row>
    <row r="97" spans="29:32" x14ac:dyDescent="0.25">
      <c r="AC97" s="360" t="s">
        <v>755</v>
      </c>
      <c r="AD97" s="178" t="s">
        <v>245</v>
      </c>
      <c r="AE97" s="393">
        <v>0.17430000000000001</v>
      </c>
      <c r="AF97" s="197" t="s">
        <v>721</v>
      </c>
    </row>
    <row r="98" spans="29:32" x14ac:dyDescent="0.25">
      <c r="AC98" s="360" t="s">
        <v>756</v>
      </c>
      <c r="AD98" s="178" t="s">
        <v>400</v>
      </c>
      <c r="AE98" s="393">
        <v>0.28051999999999999</v>
      </c>
      <c r="AF98" s="197" t="s">
        <v>720</v>
      </c>
    </row>
    <row r="99" spans="29:32" x14ac:dyDescent="0.25">
      <c r="AC99" s="360" t="s">
        <v>757</v>
      </c>
      <c r="AD99" s="178" t="s">
        <v>245</v>
      </c>
      <c r="AE99" s="393">
        <v>0.14835999999999999</v>
      </c>
      <c r="AF99" s="197" t="s">
        <v>719</v>
      </c>
    </row>
    <row r="100" spans="29:32" x14ac:dyDescent="0.25">
      <c r="AC100" s="360" t="s">
        <v>758</v>
      </c>
      <c r="AD100" s="178" t="s">
        <v>400</v>
      </c>
      <c r="AE100" s="393">
        <v>0.23877000000000001</v>
      </c>
      <c r="AF100" s="197" t="s">
        <v>720</v>
      </c>
    </row>
    <row r="101" spans="29:32" x14ac:dyDescent="0.25">
      <c r="AC101" s="360" t="s">
        <v>759</v>
      </c>
      <c r="AD101" s="178" t="s">
        <v>245</v>
      </c>
      <c r="AE101" s="393">
        <v>0.18659000000000001</v>
      </c>
      <c r="AF101" s="197" t="s">
        <v>719</v>
      </c>
    </row>
    <row r="102" spans="29:32" x14ac:dyDescent="0.25">
      <c r="AC102" s="360" t="s">
        <v>760</v>
      </c>
      <c r="AD102" s="178" t="s">
        <v>400</v>
      </c>
      <c r="AE102" s="393">
        <v>0.30029</v>
      </c>
      <c r="AF102" s="197" t="s">
        <v>720</v>
      </c>
    </row>
    <row r="103" spans="29:32" x14ac:dyDescent="0.25">
      <c r="AC103" s="360" t="s">
        <v>761</v>
      </c>
      <c r="AD103" s="178" t="s">
        <v>245</v>
      </c>
      <c r="AE103" s="393">
        <v>0.27806999999999998</v>
      </c>
      <c r="AF103" s="197" t="s">
        <v>719</v>
      </c>
    </row>
    <row r="104" spans="29:32" x14ac:dyDescent="0.25">
      <c r="AC104" s="360" t="s">
        <v>762</v>
      </c>
      <c r="AD104" s="178" t="s">
        <v>400</v>
      </c>
      <c r="AE104" s="393">
        <v>0.44751999999999997</v>
      </c>
      <c r="AF104" s="197" t="s">
        <v>720</v>
      </c>
    </row>
    <row r="105" spans="29:32" x14ac:dyDescent="0.25">
      <c r="AC105" s="360" t="s">
        <v>763</v>
      </c>
      <c r="AD105" s="178" t="s">
        <v>245</v>
      </c>
      <c r="AE105" s="393">
        <v>0.10274999999999999</v>
      </c>
      <c r="AF105" s="197" t="s">
        <v>719</v>
      </c>
    </row>
    <row r="106" spans="29:32" x14ac:dyDescent="0.25">
      <c r="AC106" s="360" t="s">
        <v>764</v>
      </c>
      <c r="AD106" s="178" t="s">
        <v>400</v>
      </c>
      <c r="AE106" s="393">
        <v>0.16538</v>
      </c>
      <c r="AF106" s="197" t="s">
        <v>720</v>
      </c>
    </row>
    <row r="107" spans="29:32" x14ac:dyDescent="0.25">
      <c r="AC107" s="360" t="s">
        <v>765</v>
      </c>
      <c r="AD107" s="178" t="s">
        <v>245</v>
      </c>
      <c r="AE107" s="393">
        <v>0.10698000000000001</v>
      </c>
      <c r="AF107" s="197" t="s">
        <v>719</v>
      </c>
    </row>
    <row r="108" spans="29:32" x14ac:dyDescent="0.25">
      <c r="AC108" s="360" t="s">
        <v>766</v>
      </c>
      <c r="AD108" s="178" t="s">
        <v>400</v>
      </c>
      <c r="AE108" s="393">
        <v>0.17216000000000001</v>
      </c>
      <c r="AF108" s="197" t="s">
        <v>720</v>
      </c>
    </row>
    <row r="109" spans="29:32" x14ac:dyDescent="0.25">
      <c r="AC109" s="360" t="s">
        <v>767</v>
      </c>
      <c r="AD109" s="178" t="s">
        <v>245</v>
      </c>
      <c r="AE109" s="393">
        <v>0.14480000000000001</v>
      </c>
      <c r="AF109" s="197" t="s">
        <v>719</v>
      </c>
    </row>
    <row r="110" spans="29:32" x14ac:dyDescent="0.25">
      <c r="AC110" s="360" t="s">
        <v>768</v>
      </c>
      <c r="AD110" s="178" t="s">
        <v>400</v>
      </c>
      <c r="AE110" s="393">
        <v>0.23304</v>
      </c>
      <c r="AF110" s="197" t="s">
        <v>720</v>
      </c>
    </row>
    <row r="111" spans="29:32" x14ac:dyDescent="0.25">
      <c r="AC111" s="360" t="s">
        <v>769</v>
      </c>
      <c r="AD111" s="178" t="s">
        <v>245</v>
      </c>
      <c r="AE111" s="393">
        <v>0.11558</v>
      </c>
      <c r="AF111" s="197" t="s">
        <v>719</v>
      </c>
    </row>
    <row r="112" spans="29:32" x14ac:dyDescent="0.25">
      <c r="AC112" s="361" t="s">
        <v>770</v>
      </c>
      <c r="AD112" s="178" t="s">
        <v>400</v>
      </c>
      <c r="AE112" s="393">
        <v>0.18601000000000001</v>
      </c>
      <c r="AF112" s="197" t="s">
        <v>722</v>
      </c>
    </row>
    <row r="113" spans="29:32" x14ac:dyDescent="0.25">
      <c r="AC113" s="360" t="s">
        <v>771</v>
      </c>
      <c r="AD113" s="178" t="s">
        <v>400</v>
      </c>
      <c r="AE113" s="372">
        <v>0.31790000000000002</v>
      </c>
      <c r="AF113" s="197" t="s">
        <v>722</v>
      </c>
    </row>
    <row r="114" spans="29:32" x14ac:dyDescent="0.25">
      <c r="AC114" s="360" t="s">
        <v>772</v>
      </c>
      <c r="AD114" s="178" t="s">
        <v>245</v>
      </c>
      <c r="AE114" s="372">
        <v>0.19753999999999999</v>
      </c>
      <c r="AF114" s="197" t="s">
        <v>721</v>
      </c>
    </row>
    <row r="115" spans="29:32" x14ac:dyDescent="0.25">
      <c r="AC115" s="360" t="s">
        <v>773</v>
      </c>
      <c r="AD115" s="178" t="s">
        <v>245</v>
      </c>
      <c r="AE115" s="394">
        <v>0.14853</v>
      </c>
      <c r="AF115" s="362" t="s">
        <v>244</v>
      </c>
    </row>
    <row r="116" spans="29:32" x14ac:dyDescent="0.25">
      <c r="AC116" s="360" t="s">
        <v>774</v>
      </c>
      <c r="AD116" s="178" t="s">
        <v>400</v>
      </c>
      <c r="AE116" s="394">
        <v>0.23904</v>
      </c>
      <c r="AF116" s="197" t="s">
        <v>722</v>
      </c>
    </row>
    <row r="117" spans="29:32" x14ac:dyDescent="0.25">
      <c r="AC117" s="360" t="s">
        <v>775</v>
      </c>
      <c r="AD117" s="178" t="s">
        <v>245</v>
      </c>
      <c r="AE117" s="394">
        <v>0.189</v>
      </c>
      <c r="AF117" s="362" t="s">
        <v>244</v>
      </c>
    </row>
    <row r="118" spans="29:32" x14ac:dyDescent="0.25">
      <c r="AC118" s="360" t="s">
        <v>776</v>
      </c>
      <c r="AD118" s="178" t="s">
        <v>400</v>
      </c>
      <c r="AE118" s="394">
        <v>0.30415999999999999</v>
      </c>
      <c r="AF118" s="197" t="s">
        <v>722</v>
      </c>
    </row>
    <row r="119" spans="29:32" x14ac:dyDescent="0.25">
      <c r="AC119" s="360" t="s">
        <v>777</v>
      </c>
      <c r="AD119" s="178" t="s">
        <v>245</v>
      </c>
      <c r="AE119" s="394">
        <v>0.27171000000000001</v>
      </c>
      <c r="AF119" s="362" t="s">
        <v>244</v>
      </c>
    </row>
    <row r="120" spans="29:32" x14ac:dyDescent="0.25">
      <c r="AC120" s="360" t="s">
        <v>778</v>
      </c>
      <c r="AD120" s="178" t="s">
        <v>400</v>
      </c>
      <c r="AE120" s="394">
        <v>0.43726999999999999</v>
      </c>
      <c r="AF120" s="362" t="s">
        <v>722</v>
      </c>
    </row>
    <row r="121" spans="29:32" x14ac:dyDescent="0.25">
      <c r="AC121" s="360" t="s">
        <v>779</v>
      </c>
      <c r="AD121" s="178" t="s">
        <v>245</v>
      </c>
      <c r="AE121" s="394">
        <v>0.24709999999999999</v>
      </c>
      <c r="AF121" s="362" t="s">
        <v>244</v>
      </c>
    </row>
    <row r="122" spans="29:32" x14ac:dyDescent="0.25">
      <c r="AC122" s="360" t="s">
        <v>780</v>
      </c>
      <c r="AD122" s="178" t="s">
        <v>400</v>
      </c>
      <c r="AE122" s="394">
        <v>0.39767000000000002</v>
      </c>
      <c r="AF122" s="362" t="s">
        <v>722</v>
      </c>
    </row>
    <row r="123" spans="29:32" x14ac:dyDescent="0.25">
      <c r="AC123" s="360" t="s">
        <v>781</v>
      </c>
      <c r="AD123" s="178" t="s">
        <v>245</v>
      </c>
      <c r="AE123" s="384">
        <v>0.21079000000000001</v>
      </c>
      <c r="AF123" s="362" t="s">
        <v>244</v>
      </c>
    </row>
    <row r="124" spans="29:32" x14ac:dyDescent="0.25">
      <c r="AC124" s="361" t="s">
        <v>782</v>
      </c>
      <c r="AD124" s="178" t="s">
        <v>400</v>
      </c>
      <c r="AE124" s="384">
        <v>0.33922999999999998</v>
      </c>
      <c r="AF124" s="362" t="s">
        <v>722</v>
      </c>
    </row>
    <row r="125" spans="29:32" x14ac:dyDescent="0.25">
      <c r="AC125" s="360" t="s">
        <v>783</v>
      </c>
      <c r="AD125" s="178" t="s">
        <v>245</v>
      </c>
      <c r="AE125" s="384">
        <v>0.20791999999999999</v>
      </c>
      <c r="AF125" s="362" t="s">
        <v>244</v>
      </c>
    </row>
    <row r="126" spans="29:32" x14ac:dyDescent="0.25">
      <c r="AC126" s="360" t="s">
        <v>782</v>
      </c>
      <c r="AD126" s="178" t="s">
        <v>400</v>
      </c>
      <c r="AE126" s="384">
        <v>0.33461000000000002</v>
      </c>
      <c r="AF126" s="362" t="s">
        <v>722</v>
      </c>
    </row>
    <row r="127" spans="29:32" x14ac:dyDescent="0.25">
      <c r="AC127" s="360" t="s">
        <v>784</v>
      </c>
      <c r="AD127" s="178" t="s">
        <v>245</v>
      </c>
      <c r="AE127" s="384">
        <v>0.33276</v>
      </c>
      <c r="AF127" s="362" t="s">
        <v>244</v>
      </c>
    </row>
    <row r="128" spans="29:32" x14ac:dyDescent="0.25">
      <c r="AC128" s="360" t="s">
        <v>785</v>
      </c>
      <c r="AD128" s="178" t="s">
        <v>400</v>
      </c>
      <c r="AE128" s="384">
        <v>0.53552</v>
      </c>
      <c r="AF128" s="362" t="s">
        <v>722</v>
      </c>
    </row>
    <row r="129" spans="29:32" x14ac:dyDescent="0.25">
      <c r="AC129" s="360" t="s">
        <v>786</v>
      </c>
      <c r="AD129" s="178" t="s">
        <v>245</v>
      </c>
      <c r="AE129" s="384">
        <v>0.21962000000000001</v>
      </c>
      <c r="AF129" s="362" t="s">
        <v>244</v>
      </c>
    </row>
    <row r="130" spans="29:32" x14ac:dyDescent="0.25">
      <c r="AC130" s="360" t="s">
        <v>787</v>
      </c>
      <c r="AD130" s="178" t="s">
        <v>400</v>
      </c>
      <c r="AE130" s="384">
        <v>0.35344999999999999</v>
      </c>
      <c r="AF130" s="362" t="s">
        <v>722</v>
      </c>
    </row>
    <row r="131" spans="29:32" x14ac:dyDescent="0.25">
      <c r="AC131" s="360" t="s">
        <v>788</v>
      </c>
      <c r="AD131" s="178" t="s">
        <v>245</v>
      </c>
      <c r="AE131" s="394">
        <v>0.27174999999999999</v>
      </c>
      <c r="AF131" s="362" t="s">
        <v>244</v>
      </c>
    </row>
    <row r="132" spans="29:32" x14ac:dyDescent="0.25">
      <c r="AC132" s="360" t="s">
        <v>789</v>
      </c>
      <c r="AD132" s="178" t="s">
        <v>400</v>
      </c>
      <c r="AE132" s="394">
        <v>0.43734000000000001</v>
      </c>
      <c r="AF132" s="362" t="s">
        <v>722</v>
      </c>
    </row>
    <row r="133" spans="29:32" x14ac:dyDescent="0.25">
      <c r="AC133" s="360" t="s">
        <v>790</v>
      </c>
      <c r="AD133" s="178" t="s">
        <v>245</v>
      </c>
      <c r="AE133" s="394">
        <v>0.24621000000000001</v>
      </c>
      <c r="AF133" s="362" t="s">
        <v>244</v>
      </c>
    </row>
    <row r="134" spans="29:32" x14ac:dyDescent="0.25">
      <c r="AC134" s="360" t="s">
        <v>791</v>
      </c>
      <c r="AD134" s="178" t="s">
        <v>400</v>
      </c>
      <c r="AE134" s="394">
        <v>0.39623000000000003</v>
      </c>
      <c r="AF134" s="362" t="s">
        <v>722</v>
      </c>
    </row>
    <row r="135" spans="29:32" x14ac:dyDescent="0.25">
      <c r="AC135" s="360" t="s">
        <v>792</v>
      </c>
      <c r="AD135" s="178" t="s">
        <v>245</v>
      </c>
      <c r="AE135" s="393">
        <v>0.11337</v>
      </c>
      <c r="AF135" s="362" t="s">
        <v>244</v>
      </c>
    </row>
    <row r="136" spans="29:32" x14ac:dyDescent="0.25">
      <c r="AC136" s="360" t="s">
        <v>793</v>
      </c>
      <c r="AD136" s="178" t="s">
        <v>400</v>
      </c>
      <c r="AE136" s="393">
        <v>0.18245</v>
      </c>
      <c r="AF136" s="362" t="s">
        <v>722</v>
      </c>
    </row>
    <row r="137" spans="29:32" x14ac:dyDescent="0.25">
      <c r="AC137" s="360" t="s">
        <v>794</v>
      </c>
      <c r="AD137" s="178" t="s">
        <v>245</v>
      </c>
      <c r="AE137" s="384">
        <v>0.79076999999999997</v>
      </c>
      <c r="AF137" s="362" t="s">
        <v>244</v>
      </c>
    </row>
    <row r="138" spans="29:32" x14ac:dyDescent="0.25">
      <c r="AC138" s="360" t="s">
        <v>795</v>
      </c>
      <c r="AD138" s="178" t="s">
        <v>400</v>
      </c>
      <c r="AE138" s="384">
        <v>1.2726200000000001</v>
      </c>
      <c r="AF138" s="197" t="s">
        <v>722</v>
      </c>
    </row>
    <row r="139" spans="29:32" x14ac:dyDescent="0.25">
      <c r="AC139" s="360" t="s">
        <v>796</v>
      </c>
      <c r="AD139" s="178" t="s">
        <v>245</v>
      </c>
      <c r="AE139" s="384">
        <v>0.86104999999999998</v>
      </c>
      <c r="AF139" s="362" t="s">
        <v>244</v>
      </c>
    </row>
    <row r="140" spans="29:32" x14ac:dyDescent="0.25">
      <c r="AC140" s="360" t="s">
        <v>797</v>
      </c>
      <c r="AD140" s="178" t="s">
        <v>400</v>
      </c>
      <c r="AE140" s="384">
        <v>1.3857299999999999</v>
      </c>
      <c r="AF140" s="197" t="s">
        <v>722</v>
      </c>
    </row>
    <row r="141" spans="29:32" x14ac:dyDescent="0.25">
      <c r="AC141" s="360" t="s">
        <v>798</v>
      </c>
      <c r="AD141" s="178" t="s">
        <v>245</v>
      </c>
      <c r="AE141" s="384">
        <v>0.83020000000000005</v>
      </c>
      <c r="AF141" s="362" t="s">
        <v>244</v>
      </c>
    </row>
    <row r="142" spans="29:32" x14ac:dyDescent="0.25">
      <c r="AC142" s="360" t="s">
        <v>799</v>
      </c>
      <c r="AD142" s="178" t="s">
        <v>400</v>
      </c>
      <c r="AE142" s="384">
        <v>1.3360799999999999</v>
      </c>
      <c r="AF142" s="362" t="s">
        <v>722</v>
      </c>
    </row>
    <row r="143" spans="29:32" x14ac:dyDescent="0.25">
      <c r="AC143" s="197" t="s">
        <v>243</v>
      </c>
      <c r="AD143" s="178" t="s">
        <v>240</v>
      </c>
      <c r="AE143" s="395">
        <v>0.1195</v>
      </c>
      <c r="AF143" s="197" t="s">
        <v>239</v>
      </c>
    </row>
    <row r="144" spans="29:32" x14ac:dyDescent="0.25">
      <c r="AC144" s="197" t="s">
        <v>711</v>
      </c>
      <c r="AD144" s="178" t="s">
        <v>240</v>
      </c>
      <c r="AE144" s="395">
        <v>2.7320000000000001E-2</v>
      </c>
      <c r="AF144" s="197" t="s">
        <v>239</v>
      </c>
    </row>
    <row r="145" spans="29:32" x14ac:dyDescent="0.25">
      <c r="AC145" s="197" t="s">
        <v>242</v>
      </c>
      <c r="AD145" s="178" t="s">
        <v>240</v>
      </c>
      <c r="AE145" s="371">
        <v>0.20793</v>
      </c>
      <c r="AF145" s="197" t="s">
        <v>239</v>
      </c>
    </row>
    <row r="146" spans="29:32" x14ac:dyDescent="0.25">
      <c r="AC146" s="197" t="s">
        <v>242</v>
      </c>
      <c r="AD146" s="178" t="s">
        <v>245</v>
      </c>
      <c r="AE146" s="371">
        <v>0.31191000000000002</v>
      </c>
      <c r="AF146" s="197" t="s">
        <v>719</v>
      </c>
    </row>
    <row r="147" spans="29:32" x14ac:dyDescent="0.25">
      <c r="AC147" s="197" t="s">
        <v>241</v>
      </c>
      <c r="AD147" s="178" t="s">
        <v>240</v>
      </c>
      <c r="AE147" s="371">
        <v>0.14549000000000001</v>
      </c>
      <c r="AF147" s="197" t="s">
        <v>239</v>
      </c>
    </row>
    <row r="148" spans="29:32" x14ac:dyDescent="0.25">
      <c r="AC148" s="197" t="s">
        <v>712</v>
      </c>
      <c r="AD148" s="178" t="s">
        <v>240</v>
      </c>
      <c r="AE148" s="394">
        <v>2.1829999999999999E-2</v>
      </c>
      <c r="AF148" s="197" t="s">
        <v>239</v>
      </c>
    </row>
    <row r="149" spans="29:32" x14ac:dyDescent="0.25">
      <c r="AC149" s="362" t="s">
        <v>713</v>
      </c>
      <c r="AD149" s="178" t="s">
        <v>240</v>
      </c>
      <c r="AE149" s="394">
        <v>3.62E-3</v>
      </c>
      <c r="AF149" s="197" t="s">
        <v>239</v>
      </c>
    </row>
    <row r="150" spans="29:32" x14ac:dyDescent="0.25">
      <c r="AC150" s="362" t="s">
        <v>714</v>
      </c>
      <c r="AD150" s="178" t="s">
        <v>240</v>
      </c>
      <c r="AE150" s="394">
        <v>2.5049999999999999E-2</v>
      </c>
      <c r="AF150" s="197" t="s">
        <v>239</v>
      </c>
    </row>
    <row r="152" spans="29:32" x14ac:dyDescent="0.25">
      <c r="AC152" s="24">
        <v>2019</v>
      </c>
    </row>
    <row r="153" spans="29:32" x14ac:dyDescent="0.25">
      <c r="AC153" s="197" t="s">
        <v>542</v>
      </c>
      <c r="AD153" s="178" t="s">
        <v>272</v>
      </c>
      <c r="AE153" s="397">
        <v>0.25559999999999999</v>
      </c>
      <c r="AF153" s="362" t="s">
        <v>238</v>
      </c>
    </row>
    <row r="154" spans="29:32" x14ac:dyDescent="0.25">
      <c r="AC154" s="197" t="s">
        <v>519</v>
      </c>
      <c r="AD154" s="178" t="s">
        <v>272</v>
      </c>
      <c r="AE154" s="398">
        <v>2.1700000000000001E-2</v>
      </c>
      <c r="AF154" s="362" t="s">
        <v>238</v>
      </c>
    </row>
    <row r="155" spans="29:32" x14ac:dyDescent="0.25">
      <c r="AC155" s="197" t="s">
        <v>495</v>
      </c>
      <c r="AD155" s="178" t="s">
        <v>272</v>
      </c>
      <c r="AE155" s="399">
        <v>0.18385000000000001</v>
      </c>
      <c r="AF155" s="197" t="s">
        <v>238</v>
      </c>
    </row>
    <row r="156" spans="29:32" x14ac:dyDescent="0.25">
      <c r="AC156" s="360" t="s">
        <v>729</v>
      </c>
      <c r="AD156" s="178" t="s">
        <v>316</v>
      </c>
      <c r="AE156" s="399">
        <v>2.7582100000000001</v>
      </c>
      <c r="AF156" s="197" t="s">
        <v>315</v>
      </c>
    </row>
    <row r="157" spans="29:32" x14ac:dyDescent="0.25">
      <c r="AC157" s="360" t="s">
        <v>730</v>
      </c>
      <c r="AD157" s="178" t="s">
        <v>272</v>
      </c>
      <c r="AE157" s="399">
        <v>0.25675999999999999</v>
      </c>
      <c r="AF157" s="197" t="s">
        <v>238</v>
      </c>
    </row>
    <row r="158" spans="29:32" x14ac:dyDescent="0.25">
      <c r="AC158" s="360" t="s">
        <v>731</v>
      </c>
      <c r="AD158" s="178" t="s">
        <v>251</v>
      </c>
      <c r="AE158" s="400">
        <v>3217.82</v>
      </c>
      <c r="AF158" s="197" t="s">
        <v>253</v>
      </c>
    </row>
    <row r="159" spans="29:32" x14ac:dyDescent="0.25">
      <c r="AC159" s="360" t="s">
        <v>732</v>
      </c>
      <c r="AD159" s="178" t="s">
        <v>272</v>
      </c>
      <c r="AE159" s="399">
        <v>0.26782</v>
      </c>
      <c r="AF159" s="197" t="s">
        <v>238</v>
      </c>
    </row>
    <row r="160" spans="29:32" x14ac:dyDescent="0.25">
      <c r="AC160" s="375" t="s">
        <v>733</v>
      </c>
      <c r="AD160" s="376" t="s">
        <v>251</v>
      </c>
      <c r="AE160" s="400">
        <v>3250.08</v>
      </c>
      <c r="AF160" s="197" t="s">
        <v>253</v>
      </c>
    </row>
    <row r="161" spans="29:32" x14ac:dyDescent="0.25">
      <c r="AC161" s="375" t="s">
        <v>734</v>
      </c>
      <c r="AD161" s="376" t="s">
        <v>316</v>
      </c>
      <c r="AE161" s="399">
        <v>2.7754699999999999</v>
      </c>
      <c r="AF161" s="197" t="s">
        <v>315</v>
      </c>
    </row>
    <row r="162" spans="29:32" x14ac:dyDescent="0.25">
      <c r="AC162" s="375" t="s">
        <v>735</v>
      </c>
      <c r="AD162" s="376" t="s">
        <v>272</v>
      </c>
      <c r="AE162" s="399">
        <v>0.25835999999999998</v>
      </c>
      <c r="AF162" s="197" t="s">
        <v>238</v>
      </c>
    </row>
    <row r="163" spans="29:32" x14ac:dyDescent="0.25">
      <c r="AC163" s="375" t="s">
        <v>736</v>
      </c>
      <c r="AD163" s="376" t="s">
        <v>251</v>
      </c>
      <c r="AE163" s="400">
        <v>3159.55</v>
      </c>
      <c r="AF163" s="197" t="s">
        <v>253</v>
      </c>
    </row>
    <row r="164" spans="29:32" x14ac:dyDescent="0.25">
      <c r="AC164" s="375" t="s">
        <v>737</v>
      </c>
      <c r="AD164" s="376" t="s">
        <v>316</v>
      </c>
      <c r="AE164" s="399">
        <v>3.12209</v>
      </c>
      <c r="AF164" s="197" t="s">
        <v>315</v>
      </c>
    </row>
    <row r="165" spans="29:32" x14ac:dyDescent="0.25">
      <c r="AC165" s="375" t="s">
        <v>738</v>
      </c>
      <c r="AD165" s="376" t="s">
        <v>272</v>
      </c>
      <c r="AE165" s="399">
        <v>0.26297999999999999</v>
      </c>
      <c r="AF165" s="197" t="s">
        <v>238</v>
      </c>
    </row>
    <row r="166" spans="29:32" x14ac:dyDescent="0.25">
      <c r="AC166" s="360" t="s">
        <v>739</v>
      </c>
      <c r="AD166" s="178" t="s">
        <v>316</v>
      </c>
      <c r="AE166" s="399">
        <v>2.5404200000000001</v>
      </c>
      <c r="AF166" s="197" t="s">
        <v>315</v>
      </c>
    </row>
    <row r="167" spans="29:32" x14ac:dyDescent="0.25">
      <c r="AC167" s="360" t="s">
        <v>740</v>
      </c>
      <c r="AD167" s="178" t="s">
        <v>272</v>
      </c>
      <c r="AE167" s="399">
        <v>0.24675</v>
      </c>
      <c r="AF167" s="197" t="s">
        <v>238</v>
      </c>
    </row>
    <row r="168" spans="29:32" x14ac:dyDescent="0.25">
      <c r="AC168" s="360" t="s">
        <v>741</v>
      </c>
      <c r="AD168" s="178" t="s">
        <v>272</v>
      </c>
      <c r="AE168" s="399">
        <v>0.33183000000000001</v>
      </c>
      <c r="AF168" s="197" t="s">
        <v>238</v>
      </c>
    </row>
    <row r="169" spans="29:32" x14ac:dyDescent="0.25">
      <c r="AC169" s="360" t="s">
        <v>742</v>
      </c>
      <c r="AD169" s="178" t="s">
        <v>251</v>
      </c>
      <c r="AE169" s="400">
        <v>2464.9499999999998</v>
      </c>
      <c r="AF169" s="197" t="s">
        <v>253</v>
      </c>
    </row>
    <row r="170" spans="29:32" x14ac:dyDescent="0.25">
      <c r="AC170" s="377" t="s">
        <v>743</v>
      </c>
      <c r="AD170" s="178" t="s">
        <v>316</v>
      </c>
      <c r="AE170" s="399">
        <v>2.2910499999999998</v>
      </c>
      <c r="AF170" s="197" t="s">
        <v>315</v>
      </c>
    </row>
    <row r="171" spans="29:32" x14ac:dyDescent="0.25">
      <c r="AC171" s="377" t="s">
        <v>744</v>
      </c>
      <c r="AD171" s="178" t="s">
        <v>272</v>
      </c>
      <c r="AE171" s="399">
        <v>0.24454999999999999</v>
      </c>
      <c r="AF171" s="197" t="s">
        <v>238</v>
      </c>
    </row>
    <row r="172" spans="29:32" x14ac:dyDescent="0.25">
      <c r="AC172" s="377" t="s">
        <v>745</v>
      </c>
      <c r="AD172" s="178" t="s">
        <v>316</v>
      </c>
      <c r="AE172" s="399">
        <v>2.5430600000000001</v>
      </c>
      <c r="AF172" s="197" t="s">
        <v>315</v>
      </c>
    </row>
    <row r="173" spans="29:32" x14ac:dyDescent="0.25">
      <c r="AC173" s="377" t="s">
        <v>746</v>
      </c>
      <c r="AD173" s="178" t="s">
        <v>272</v>
      </c>
      <c r="AE173" s="399">
        <v>0.24776000000000001</v>
      </c>
      <c r="AF173" s="197" t="s">
        <v>238</v>
      </c>
    </row>
    <row r="174" spans="29:32" x14ac:dyDescent="0.25">
      <c r="AC174" s="197" t="s">
        <v>401</v>
      </c>
      <c r="AD174" s="178" t="s">
        <v>385</v>
      </c>
      <c r="AE174" s="401">
        <v>0.34399999999999997</v>
      </c>
      <c r="AF174" s="197" t="s">
        <v>384</v>
      </c>
    </row>
    <row r="175" spans="29:32" x14ac:dyDescent="0.25">
      <c r="AC175" s="197" t="s">
        <v>386</v>
      </c>
      <c r="AD175" s="178" t="s">
        <v>385</v>
      </c>
      <c r="AE175" s="402">
        <v>0.70799999999999996</v>
      </c>
      <c r="AF175" s="362" t="s">
        <v>384</v>
      </c>
    </row>
    <row r="176" spans="29:32" x14ac:dyDescent="0.25">
      <c r="AC176" s="197" t="s">
        <v>678</v>
      </c>
      <c r="AD176" s="178" t="s">
        <v>316</v>
      </c>
      <c r="AE176" s="399">
        <v>2.5941100000000001</v>
      </c>
      <c r="AF176" s="197" t="s">
        <v>315</v>
      </c>
    </row>
    <row r="177" spans="29:32" x14ac:dyDescent="0.25">
      <c r="AC177" s="197" t="s">
        <v>679</v>
      </c>
      <c r="AD177" s="178" t="s">
        <v>316</v>
      </c>
      <c r="AE177" s="399">
        <v>2.6869700000000001</v>
      </c>
      <c r="AF177" s="197" t="s">
        <v>315</v>
      </c>
    </row>
    <row r="178" spans="29:32" x14ac:dyDescent="0.25">
      <c r="AC178" s="197" t="s">
        <v>680</v>
      </c>
      <c r="AD178" s="178" t="s">
        <v>316</v>
      </c>
      <c r="AE178" s="399">
        <v>2.2090399999999999</v>
      </c>
      <c r="AF178" s="197" t="s">
        <v>315</v>
      </c>
    </row>
    <row r="179" spans="29:32" x14ac:dyDescent="0.25">
      <c r="AC179" s="196" t="s">
        <v>681</v>
      </c>
      <c r="AD179" s="178" t="s">
        <v>474</v>
      </c>
      <c r="AE179" s="403">
        <v>1430</v>
      </c>
      <c r="AF179" s="197" t="s">
        <v>715</v>
      </c>
    </row>
    <row r="180" spans="29:32" ht="18" x14ac:dyDescent="0.35">
      <c r="AC180" s="196" t="s">
        <v>682</v>
      </c>
      <c r="AD180" s="178" t="s">
        <v>474</v>
      </c>
      <c r="AE180" s="404">
        <v>2088</v>
      </c>
      <c r="AF180" s="363" t="s">
        <v>716</v>
      </c>
    </row>
    <row r="181" spans="29:32" ht="18" x14ac:dyDescent="0.35">
      <c r="AC181" s="196" t="s">
        <v>683</v>
      </c>
      <c r="AD181" s="178" t="s">
        <v>474</v>
      </c>
      <c r="AE181" s="403">
        <v>1774</v>
      </c>
      <c r="AF181" s="363" t="s">
        <v>716</v>
      </c>
    </row>
    <row r="182" spans="29:32" x14ac:dyDescent="0.25">
      <c r="AC182" s="382" t="s">
        <v>684</v>
      </c>
      <c r="AD182" s="178" t="s">
        <v>474</v>
      </c>
      <c r="AE182" s="403">
        <v>3922</v>
      </c>
      <c r="AF182" s="197" t="s">
        <v>715</v>
      </c>
    </row>
    <row r="183" spans="29:32" x14ac:dyDescent="0.25">
      <c r="AC183" s="360" t="s">
        <v>800</v>
      </c>
      <c r="AD183" s="178" t="s">
        <v>272</v>
      </c>
      <c r="AE183" s="405">
        <v>1.5630000000000002E-2</v>
      </c>
      <c r="AF183" s="197" t="s">
        <v>238</v>
      </c>
    </row>
    <row r="184" spans="29:32" x14ac:dyDescent="0.25">
      <c r="AC184" s="360" t="s">
        <v>801</v>
      </c>
      <c r="AD184" s="178" t="s">
        <v>251</v>
      </c>
      <c r="AE184" s="405">
        <v>59.029020000000003</v>
      </c>
      <c r="AF184" s="197" t="s">
        <v>250</v>
      </c>
    </row>
    <row r="185" spans="29:32" x14ac:dyDescent="0.25">
      <c r="AC185" s="360" t="s">
        <v>802</v>
      </c>
      <c r="AD185" s="178" t="s">
        <v>251</v>
      </c>
      <c r="AE185" s="405">
        <v>73.135230000000007</v>
      </c>
      <c r="AF185" s="197" t="s">
        <v>250</v>
      </c>
    </row>
    <row r="186" spans="29:32" x14ac:dyDescent="0.25">
      <c r="AC186" s="360" t="s">
        <v>803</v>
      </c>
      <c r="AD186" s="178" t="s">
        <v>272</v>
      </c>
      <c r="AE186" s="405">
        <v>1.5630000000000002E-2</v>
      </c>
      <c r="AF186" s="197" t="s">
        <v>238</v>
      </c>
    </row>
    <row r="187" spans="29:32" x14ac:dyDescent="0.25">
      <c r="AC187" s="360" t="s">
        <v>804</v>
      </c>
      <c r="AD187" s="178" t="s">
        <v>272</v>
      </c>
      <c r="AE187" s="405">
        <v>2.1000000000000001E-4</v>
      </c>
      <c r="AF187" s="197" t="s">
        <v>238</v>
      </c>
    </row>
    <row r="188" spans="29:32" x14ac:dyDescent="0.25">
      <c r="AC188" s="360" t="s">
        <v>805</v>
      </c>
      <c r="AD188" s="178" t="s">
        <v>251</v>
      </c>
      <c r="AE188" s="405">
        <v>1.1483699999999999</v>
      </c>
      <c r="AF188" s="197" t="s">
        <v>250</v>
      </c>
    </row>
    <row r="189" spans="29:32" x14ac:dyDescent="0.25">
      <c r="AC189" s="360" t="s">
        <v>806</v>
      </c>
      <c r="AD189" s="178" t="s">
        <v>251</v>
      </c>
      <c r="AE189" s="405">
        <v>0.69342999999999999</v>
      </c>
      <c r="AF189" s="197" t="s">
        <v>250</v>
      </c>
    </row>
    <row r="190" spans="29:32" x14ac:dyDescent="0.25">
      <c r="AC190" s="360" t="s">
        <v>807</v>
      </c>
      <c r="AD190" s="178" t="s">
        <v>272</v>
      </c>
      <c r="AE190" s="405">
        <v>2.0000000000000001E-4</v>
      </c>
      <c r="AF190" s="197" t="s">
        <v>238</v>
      </c>
    </row>
    <row r="191" spans="29:32" x14ac:dyDescent="0.25">
      <c r="AC191" s="360" t="s">
        <v>808</v>
      </c>
      <c r="AD191" s="178" t="s">
        <v>272</v>
      </c>
      <c r="AE191" s="399">
        <v>0.21446999999999999</v>
      </c>
      <c r="AF191" s="197" t="s">
        <v>238</v>
      </c>
    </row>
    <row r="192" spans="29:32" x14ac:dyDescent="0.25">
      <c r="AC192" s="360" t="s">
        <v>809</v>
      </c>
      <c r="AD192" s="178" t="s">
        <v>316</v>
      </c>
      <c r="AE192" s="399">
        <v>1.5226</v>
      </c>
      <c r="AF192" s="362" t="s">
        <v>315</v>
      </c>
    </row>
    <row r="193" spans="29:32" x14ac:dyDescent="0.25">
      <c r="AC193" s="197" t="s">
        <v>306</v>
      </c>
      <c r="AD193" s="178" t="s">
        <v>272</v>
      </c>
      <c r="AE193" s="406">
        <v>0.17605999999999999</v>
      </c>
      <c r="AF193" s="362" t="s">
        <v>238</v>
      </c>
    </row>
    <row r="194" spans="29:32" x14ac:dyDescent="0.25">
      <c r="AC194" s="197" t="s">
        <v>293</v>
      </c>
      <c r="AD194" s="178" t="s">
        <v>272</v>
      </c>
      <c r="AE194" s="407">
        <v>0</v>
      </c>
      <c r="AF194" s="197" t="s">
        <v>238</v>
      </c>
    </row>
    <row r="195" spans="29:32" x14ac:dyDescent="0.25">
      <c r="AC195" s="197" t="s">
        <v>287</v>
      </c>
      <c r="AD195" s="178" t="s">
        <v>272</v>
      </c>
      <c r="AE195" s="407">
        <v>0</v>
      </c>
      <c r="AF195" s="197" t="s">
        <v>286</v>
      </c>
    </row>
    <row r="196" spans="29:32" x14ac:dyDescent="0.25">
      <c r="AC196" s="197" t="s">
        <v>685</v>
      </c>
      <c r="AD196" s="178" t="s">
        <v>251</v>
      </c>
      <c r="AE196" s="408">
        <v>64.636499999999998</v>
      </c>
      <c r="AF196" s="197" t="s">
        <v>250</v>
      </c>
    </row>
    <row r="197" spans="29:32" x14ac:dyDescent="0.25">
      <c r="AC197" s="197" t="s">
        <v>270</v>
      </c>
      <c r="AD197" s="178" t="s">
        <v>251</v>
      </c>
      <c r="AE197" s="409">
        <v>586.51379999999995</v>
      </c>
      <c r="AF197" s="197" t="s">
        <v>253</v>
      </c>
    </row>
    <row r="198" spans="29:32" x14ac:dyDescent="0.25">
      <c r="AC198" s="197" t="s">
        <v>268</v>
      </c>
      <c r="AD198" s="178" t="s">
        <v>251</v>
      </c>
      <c r="AE198" s="409">
        <v>99.759200000000007</v>
      </c>
      <c r="AF198" s="197" t="s">
        <v>253</v>
      </c>
    </row>
    <row r="199" spans="29:32" x14ac:dyDescent="0.25">
      <c r="AC199" s="197" t="s">
        <v>266</v>
      </c>
      <c r="AD199" s="178" t="s">
        <v>251</v>
      </c>
      <c r="AE199" s="408">
        <v>10.203900000000001</v>
      </c>
      <c r="AF199" s="197" t="s">
        <v>253</v>
      </c>
    </row>
    <row r="200" spans="29:32" x14ac:dyDescent="0.25">
      <c r="AC200" s="197" t="s">
        <v>686</v>
      </c>
      <c r="AD200" s="178" t="s">
        <v>251</v>
      </c>
      <c r="AE200" s="408">
        <v>21.3538</v>
      </c>
      <c r="AF200" s="197" t="s">
        <v>253</v>
      </c>
    </row>
    <row r="201" spans="29:32" x14ac:dyDescent="0.25">
      <c r="AC201" s="197" t="s">
        <v>264</v>
      </c>
      <c r="AD201" s="178" t="s">
        <v>251</v>
      </c>
      <c r="AE201" s="409">
        <v>10.203900000000001</v>
      </c>
      <c r="AF201" s="197" t="s">
        <v>253</v>
      </c>
    </row>
    <row r="202" spans="29:32" x14ac:dyDescent="0.25">
      <c r="AC202" s="197" t="s">
        <v>262</v>
      </c>
      <c r="AD202" s="178" t="s">
        <v>251</v>
      </c>
      <c r="AE202" s="408">
        <v>10.203900000000001</v>
      </c>
      <c r="AF202" s="197" t="s">
        <v>253</v>
      </c>
    </row>
    <row r="203" spans="29:32" x14ac:dyDescent="0.25">
      <c r="AC203" s="197" t="s">
        <v>260</v>
      </c>
      <c r="AD203" s="178" t="s">
        <v>251</v>
      </c>
      <c r="AE203" s="408">
        <v>21.3538</v>
      </c>
      <c r="AF203" s="197" t="s">
        <v>253</v>
      </c>
    </row>
    <row r="204" spans="29:32" x14ac:dyDescent="0.25">
      <c r="AC204" s="197" t="s">
        <v>258</v>
      </c>
      <c r="AD204" s="178" t="s">
        <v>251</v>
      </c>
      <c r="AE204" s="408">
        <v>21.3538</v>
      </c>
      <c r="AF204" s="197" t="s">
        <v>253</v>
      </c>
    </row>
    <row r="205" spans="29:32" x14ac:dyDescent="0.25">
      <c r="AC205" s="197" t="s">
        <v>257</v>
      </c>
      <c r="AD205" s="178" t="s">
        <v>251</v>
      </c>
      <c r="AE205" s="409">
        <v>21.3538</v>
      </c>
      <c r="AF205" s="197" t="s">
        <v>253</v>
      </c>
    </row>
    <row r="206" spans="29:32" x14ac:dyDescent="0.25">
      <c r="AC206" s="197" t="s">
        <v>256</v>
      </c>
      <c r="AD206" s="178" t="s">
        <v>251</v>
      </c>
      <c r="AE206" s="408">
        <v>21.3538</v>
      </c>
      <c r="AF206" s="197" t="s">
        <v>253</v>
      </c>
    </row>
    <row r="207" spans="29:32" x14ac:dyDescent="0.25">
      <c r="AC207" s="197" t="s">
        <v>255</v>
      </c>
      <c r="AD207" s="178" t="s">
        <v>251</v>
      </c>
      <c r="AE207" s="408">
        <v>21.3538</v>
      </c>
      <c r="AF207" s="197" t="s">
        <v>253</v>
      </c>
    </row>
    <row r="208" spans="29:32" x14ac:dyDescent="0.25">
      <c r="AC208" s="197" t="s">
        <v>687</v>
      </c>
      <c r="AD208" s="178" t="s">
        <v>251</v>
      </c>
      <c r="AE208" s="408">
        <v>21.3538</v>
      </c>
      <c r="AF208" s="197" t="s">
        <v>253</v>
      </c>
    </row>
    <row r="209" spans="29:32" x14ac:dyDescent="0.25">
      <c r="AC209" s="197" t="s">
        <v>254</v>
      </c>
      <c r="AD209" s="178" t="s">
        <v>251</v>
      </c>
      <c r="AE209" s="408">
        <v>1.37</v>
      </c>
      <c r="AF209" s="197" t="s">
        <v>253</v>
      </c>
    </row>
    <row r="210" spans="29:32" x14ac:dyDescent="0.25">
      <c r="AC210" s="197" t="s">
        <v>252</v>
      </c>
      <c r="AD210" s="178" t="s">
        <v>251</v>
      </c>
      <c r="AE210" s="410">
        <v>21.353999999999999</v>
      </c>
      <c r="AF210" s="197" t="s">
        <v>250</v>
      </c>
    </row>
    <row r="211" spans="29:32" x14ac:dyDescent="0.25">
      <c r="AC211" s="197" t="s">
        <v>688</v>
      </c>
      <c r="AD211" s="178" t="s">
        <v>251</v>
      </c>
      <c r="AE211" s="411">
        <v>870.10270000000003</v>
      </c>
      <c r="AF211" s="197" t="s">
        <v>250</v>
      </c>
    </row>
    <row r="212" spans="29:32" x14ac:dyDescent="0.25">
      <c r="AC212" s="197" t="s">
        <v>689</v>
      </c>
      <c r="AD212" s="178" t="s">
        <v>251</v>
      </c>
      <c r="AE212" s="409">
        <v>21.3538</v>
      </c>
      <c r="AF212" s="197" t="s">
        <v>250</v>
      </c>
    </row>
    <row r="213" spans="29:32" x14ac:dyDescent="0.25">
      <c r="AC213" s="197" t="s">
        <v>690</v>
      </c>
      <c r="AD213" s="178" t="s">
        <v>251</v>
      </c>
      <c r="AE213" s="409">
        <v>21.3538</v>
      </c>
      <c r="AF213" s="197" t="s">
        <v>250</v>
      </c>
    </row>
    <row r="214" spans="29:32" x14ac:dyDescent="0.25">
      <c r="AC214" s="197" t="s">
        <v>691</v>
      </c>
      <c r="AD214" s="178" t="s">
        <v>251</v>
      </c>
      <c r="AE214" s="409">
        <v>445.02780000000001</v>
      </c>
      <c r="AF214" s="197" t="s">
        <v>250</v>
      </c>
    </row>
    <row r="215" spans="29:32" x14ac:dyDescent="0.25">
      <c r="AC215" s="197" t="s">
        <v>692</v>
      </c>
      <c r="AD215" s="178" t="s">
        <v>251</v>
      </c>
      <c r="AE215" s="412">
        <v>1000</v>
      </c>
      <c r="AF215" s="197" t="s">
        <v>717</v>
      </c>
    </row>
    <row r="216" spans="29:32" x14ac:dyDescent="0.25">
      <c r="AC216" s="197" t="s">
        <v>693</v>
      </c>
      <c r="AD216" s="178" t="s">
        <v>251</v>
      </c>
      <c r="AE216" s="412">
        <v>273</v>
      </c>
      <c r="AF216" s="197" t="s">
        <v>718</v>
      </c>
    </row>
    <row r="217" spans="29:32" x14ac:dyDescent="0.25">
      <c r="AC217" s="197" t="s">
        <v>694</v>
      </c>
      <c r="AD217" s="178" t="s">
        <v>251</v>
      </c>
      <c r="AE217" s="412">
        <v>297</v>
      </c>
      <c r="AF217" s="197" t="s">
        <v>718</v>
      </c>
    </row>
    <row r="218" spans="29:32" x14ac:dyDescent="0.25">
      <c r="AC218" s="197" t="s">
        <v>695</v>
      </c>
      <c r="AD218" s="178" t="s">
        <v>251</v>
      </c>
      <c r="AE218" s="412">
        <v>1000</v>
      </c>
      <c r="AF218" s="197" t="s">
        <v>717</v>
      </c>
    </row>
    <row r="219" spans="29:32" x14ac:dyDescent="0.25">
      <c r="AC219" s="197" t="s">
        <v>249</v>
      </c>
      <c r="AD219" s="178" t="s">
        <v>240</v>
      </c>
      <c r="AE219" s="413">
        <v>0.25492999999999999</v>
      </c>
      <c r="AF219" s="197" t="s">
        <v>239</v>
      </c>
    </row>
    <row r="220" spans="29:32" x14ac:dyDescent="0.25">
      <c r="AC220" s="197" t="s">
        <v>248</v>
      </c>
      <c r="AD220" s="178" t="s">
        <v>240</v>
      </c>
      <c r="AE220" s="413">
        <v>0.15832000000000002</v>
      </c>
      <c r="AF220" s="197" t="s">
        <v>239</v>
      </c>
    </row>
    <row r="221" spans="29:32" x14ac:dyDescent="0.25">
      <c r="AC221" s="197" t="s">
        <v>696</v>
      </c>
      <c r="AD221" s="178" t="s">
        <v>240</v>
      </c>
      <c r="AE221" s="413">
        <v>0.15573000000000001</v>
      </c>
      <c r="AF221" s="197" t="s">
        <v>239</v>
      </c>
    </row>
    <row r="222" spans="29:32" x14ac:dyDescent="0.25">
      <c r="AC222" s="197" t="s">
        <v>697</v>
      </c>
      <c r="AD222" s="178" t="s">
        <v>240</v>
      </c>
      <c r="AE222" s="413">
        <v>0.2336</v>
      </c>
      <c r="AF222" s="197" t="s">
        <v>239</v>
      </c>
    </row>
    <row r="223" spans="29:32" x14ac:dyDescent="0.25">
      <c r="AC223" s="197" t="s">
        <v>247</v>
      </c>
      <c r="AD223" s="178" t="s">
        <v>240</v>
      </c>
      <c r="AE223" s="413">
        <v>0.19562000000000002</v>
      </c>
      <c r="AF223" s="197" t="s">
        <v>239</v>
      </c>
    </row>
    <row r="224" spans="29:32" x14ac:dyDescent="0.25">
      <c r="AC224" s="197" t="s">
        <v>698</v>
      </c>
      <c r="AD224" s="178" t="s">
        <v>240</v>
      </c>
      <c r="AE224" s="413">
        <v>0.14981</v>
      </c>
      <c r="AF224" s="197" t="s">
        <v>239</v>
      </c>
    </row>
    <row r="225" spans="29:32" x14ac:dyDescent="0.25">
      <c r="AC225" s="197" t="s">
        <v>699</v>
      </c>
      <c r="AD225" s="178" t="s">
        <v>240</v>
      </c>
      <c r="AE225" s="413">
        <v>0.2397</v>
      </c>
      <c r="AF225" s="197" t="s">
        <v>239</v>
      </c>
    </row>
    <row r="226" spans="29:32" x14ac:dyDescent="0.25">
      <c r="AC226" s="197" t="s">
        <v>700</v>
      </c>
      <c r="AD226" s="178" t="s">
        <v>240</v>
      </c>
      <c r="AE226" s="413">
        <v>0.43446000000000001</v>
      </c>
      <c r="AF226" s="197" t="s">
        <v>239</v>
      </c>
    </row>
    <row r="227" spans="29:32" x14ac:dyDescent="0.25">
      <c r="AC227" s="196" t="s">
        <v>701</v>
      </c>
      <c r="AD227" s="214" t="s">
        <v>240</v>
      </c>
      <c r="AE227" s="413">
        <v>0.59925000000000006</v>
      </c>
      <c r="AF227" s="196" t="s">
        <v>239</v>
      </c>
    </row>
    <row r="228" spans="29:32" x14ac:dyDescent="0.25">
      <c r="AC228" s="197" t="s">
        <v>702</v>
      </c>
      <c r="AD228" s="178" t="s">
        <v>240</v>
      </c>
      <c r="AE228" s="413">
        <v>0.18078000000000002</v>
      </c>
      <c r="AF228" s="197" t="s">
        <v>239</v>
      </c>
    </row>
    <row r="229" spans="29:32" x14ac:dyDescent="0.25">
      <c r="AC229" s="197" t="s">
        <v>703</v>
      </c>
      <c r="AD229" s="178" t="s">
        <v>240</v>
      </c>
      <c r="AE229" s="413">
        <v>0.13844530000000002</v>
      </c>
      <c r="AF229" s="197" t="s">
        <v>239</v>
      </c>
    </row>
    <row r="230" spans="29:32" x14ac:dyDescent="0.25">
      <c r="AC230" s="197" t="s">
        <v>704</v>
      </c>
      <c r="AD230" s="178" t="s">
        <v>240</v>
      </c>
      <c r="AE230" s="413">
        <v>0.22151000000000001</v>
      </c>
      <c r="AF230" s="197" t="s">
        <v>239</v>
      </c>
    </row>
    <row r="231" spans="29:32" x14ac:dyDescent="0.25">
      <c r="AC231" s="197" t="s">
        <v>705</v>
      </c>
      <c r="AD231" s="178" t="s">
        <v>240</v>
      </c>
      <c r="AE231" s="413">
        <v>0.40149000000000001</v>
      </c>
      <c r="AF231" s="197" t="s">
        <v>239</v>
      </c>
    </row>
    <row r="232" spans="29:32" x14ac:dyDescent="0.25">
      <c r="AC232" s="361" t="s">
        <v>706</v>
      </c>
      <c r="AD232" s="178" t="s">
        <v>240</v>
      </c>
      <c r="AE232" s="413">
        <v>0.55376000000000003</v>
      </c>
      <c r="AF232" s="197" t="s">
        <v>239</v>
      </c>
    </row>
    <row r="233" spans="29:32" x14ac:dyDescent="0.25">
      <c r="AC233" s="391" t="s">
        <v>246</v>
      </c>
      <c r="AD233" s="392" t="s">
        <v>240</v>
      </c>
      <c r="AE233" s="397">
        <v>4.1149999999999999E-2</v>
      </c>
      <c r="AF233" s="391" t="s">
        <v>239</v>
      </c>
    </row>
    <row r="234" spans="29:32" x14ac:dyDescent="0.25">
      <c r="AC234" s="196" t="s">
        <v>707</v>
      </c>
      <c r="AD234" s="178" t="s">
        <v>240</v>
      </c>
      <c r="AE234" s="397">
        <v>5.9699999999999996E-3</v>
      </c>
      <c r="AF234" s="197" t="s">
        <v>239</v>
      </c>
    </row>
    <row r="235" spans="29:32" x14ac:dyDescent="0.25">
      <c r="AC235" s="196" t="s">
        <v>708</v>
      </c>
      <c r="AD235" s="178" t="s">
        <v>240</v>
      </c>
      <c r="AE235" s="397">
        <v>3.508E-2</v>
      </c>
      <c r="AF235" s="197" t="s">
        <v>239</v>
      </c>
    </row>
    <row r="236" spans="29:32" x14ac:dyDescent="0.25">
      <c r="AC236" s="196" t="s">
        <v>709</v>
      </c>
      <c r="AD236" s="178" t="s">
        <v>240</v>
      </c>
      <c r="AE236" s="397">
        <v>3.0839999999999999E-2</v>
      </c>
      <c r="AF236" s="197" t="s">
        <v>239</v>
      </c>
    </row>
    <row r="237" spans="29:32" x14ac:dyDescent="0.25">
      <c r="AC237" s="360" t="s">
        <v>710</v>
      </c>
      <c r="AD237" s="178" t="s">
        <v>245</v>
      </c>
      <c r="AE237" s="398">
        <v>0.17710000000000001</v>
      </c>
      <c r="AF237" s="197" t="s">
        <v>719</v>
      </c>
    </row>
    <row r="238" spans="29:32" x14ac:dyDescent="0.25">
      <c r="AC238" s="360" t="s">
        <v>710</v>
      </c>
      <c r="AD238" s="178" t="s">
        <v>400</v>
      </c>
      <c r="AE238" s="398">
        <v>0.28502</v>
      </c>
      <c r="AF238" s="197" t="s">
        <v>720</v>
      </c>
    </row>
    <row r="239" spans="29:32" x14ac:dyDescent="0.25">
      <c r="AC239" s="360" t="s">
        <v>747</v>
      </c>
      <c r="AD239" s="178" t="s">
        <v>245</v>
      </c>
      <c r="AE239" s="397">
        <v>0.17335999999999999</v>
      </c>
      <c r="AF239" s="197" t="s">
        <v>719</v>
      </c>
    </row>
    <row r="240" spans="29:32" x14ac:dyDescent="0.25">
      <c r="AC240" s="360" t="s">
        <v>748</v>
      </c>
      <c r="AD240" s="178" t="s">
        <v>400</v>
      </c>
      <c r="AE240" s="397">
        <v>0.27900999999999998</v>
      </c>
      <c r="AF240" s="197" t="s">
        <v>720</v>
      </c>
    </row>
    <row r="241" spans="29:32" x14ac:dyDescent="0.25">
      <c r="AC241" s="360" t="s">
        <v>749</v>
      </c>
      <c r="AD241" s="178" t="s">
        <v>245</v>
      </c>
      <c r="AE241" s="397">
        <v>0.14208000000000001</v>
      </c>
      <c r="AF241" s="197" t="s">
        <v>719</v>
      </c>
    </row>
    <row r="242" spans="29:32" x14ac:dyDescent="0.25">
      <c r="AC242" s="360" t="s">
        <v>750</v>
      </c>
      <c r="AD242" s="178" t="s">
        <v>400</v>
      </c>
      <c r="AE242" s="397">
        <v>0.22868000000000002</v>
      </c>
      <c r="AF242" s="197" t="s">
        <v>720</v>
      </c>
    </row>
    <row r="243" spans="29:32" x14ac:dyDescent="0.25">
      <c r="AC243" s="360" t="s">
        <v>751</v>
      </c>
      <c r="AD243" s="178" t="s">
        <v>245</v>
      </c>
      <c r="AE243" s="397">
        <v>0.17061000000000001</v>
      </c>
      <c r="AF243" s="197" t="s">
        <v>719</v>
      </c>
    </row>
    <row r="244" spans="29:32" x14ac:dyDescent="0.25">
      <c r="AC244" s="360" t="s">
        <v>752</v>
      </c>
      <c r="AD244" s="178" t="s">
        <v>400</v>
      </c>
      <c r="AE244" s="397">
        <v>0.27459</v>
      </c>
      <c r="AF244" s="197" t="s">
        <v>720</v>
      </c>
    </row>
    <row r="245" spans="29:32" x14ac:dyDescent="0.25">
      <c r="AC245" s="360" t="s">
        <v>753</v>
      </c>
      <c r="AD245" s="178" t="s">
        <v>245</v>
      </c>
      <c r="AE245" s="397">
        <v>0.20946999999999999</v>
      </c>
      <c r="AF245" s="197" t="s">
        <v>719</v>
      </c>
    </row>
    <row r="246" spans="29:32" x14ac:dyDescent="0.25">
      <c r="AC246" s="360" t="s">
        <v>754</v>
      </c>
      <c r="AD246" s="178" t="s">
        <v>400</v>
      </c>
      <c r="AE246" s="397">
        <v>0.33712999999999999</v>
      </c>
      <c r="AF246" s="197" t="s">
        <v>720</v>
      </c>
    </row>
    <row r="247" spans="29:32" x14ac:dyDescent="0.25">
      <c r="AC247" s="360" t="s">
        <v>755</v>
      </c>
      <c r="AD247" s="178" t="s">
        <v>245</v>
      </c>
      <c r="AE247" s="397">
        <v>0.18084</v>
      </c>
      <c r="AF247" s="197" t="s">
        <v>721</v>
      </c>
    </row>
    <row r="248" spans="29:32" x14ac:dyDescent="0.25">
      <c r="AC248" s="360" t="s">
        <v>756</v>
      </c>
      <c r="AD248" s="178" t="s">
        <v>400</v>
      </c>
      <c r="AE248" s="397">
        <v>0.29103000000000001</v>
      </c>
      <c r="AF248" s="197" t="s">
        <v>720</v>
      </c>
    </row>
    <row r="249" spans="29:32" x14ac:dyDescent="0.25">
      <c r="AC249" s="360" t="s">
        <v>757</v>
      </c>
      <c r="AD249" s="178" t="s">
        <v>245</v>
      </c>
      <c r="AE249" s="397">
        <v>0.15371000000000001</v>
      </c>
      <c r="AF249" s="197" t="s">
        <v>719</v>
      </c>
    </row>
    <row r="250" spans="29:32" x14ac:dyDescent="0.25">
      <c r="AC250" s="360" t="s">
        <v>758</v>
      </c>
      <c r="AD250" s="178" t="s">
        <v>400</v>
      </c>
      <c r="AE250" s="397">
        <v>0.24736</v>
      </c>
      <c r="AF250" s="197" t="s">
        <v>720</v>
      </c>
    </row>
    <row r="251" spans="29:32" x14ac:dyDescent="0.25">
      <c r="AC251" s="360" t="s">
        <v>759</v>
      </c>
      <c r="AD251" s="178" t="s">
        <v>245</v>
      </c>
      <c r="AE251" s="397">
        <v>0.19228000000000001</v>
      </c>
      <c r="AF251" s="197" t="s">
        <v>719</v>
      </c>
    </row>
    <row r="252" spans="29:32" x14ac:dyDescent="0.25">
      <c r="AC252" s="360" t="s">
        <v>760</v>
      </c>
      <c r="AD252" s="178" t="s">
        <v>400</v>
      </c>
      <c r="AE252" s="397">
        <v>0.30945</v>
      </c>
      <c r="AF252" s="197" t="s">
        <v>720</v>
      </c>
    </row>
    <row r="253" spans="29:32" x14ac:dyDescent="0.25">
      <c r="AC253" s="360" t="s">
        <v>761</v>
      </c>
      <c r="AD253" s="178" t="s">
        <v>245</v>
      </c>
      <c r="AE253" s="397">
        <v>0.28294999999999998</v>
      </c>
      <c r="AF253" s="197" t="s">
        <v>719</v>
      </c>
    </row>
    <row r="254" spans="29:32" x14ac:dyDescent="0.25">
      <c r="AC254" s="360" t="s">
        <v>762</v>
      </c>
      <c r="AD254" s="178" t="s">
        <v>400</v>
      </c>
      <c r="AE254" s="397">
        <v>0.45535999999999999</v>
      </c>
      <c r="AF254" s="197" t="s">
        <v>720</v>
      </c>
    </row>
    <row r="255" spans="29:32" x14ac:dyDescent="0.25">
      <c r="AC255" s="360" t="s">
        <v>763</v>
      </c>
      <c r="AD255" s="178" t="s">
        <v>245</v>
      </c>
      <c r="AE255" s="397">
        <v>0.1052</v>
      </c>
      <c r="AF255" s="197" t="s">
        <v>719</v>
      </c>
    </row>
    <row r="256" spans="29:32" x14ac:dyDescent="0.25">
      <c r="AC256" s="360" t="s">
        <v>764</v>
      </c>
      <c r="AD256" s="178" t="s">
        <v>400</v>
      </c>
      <c r="AE256" s="397">
        <v>0.16930000000000001</v>
      </c>
      <c r="AF256" s="197" t="s">
        <v>720</v>
      </c>
    </row>
    <row r="257" spans="29:32" x14ac:dyDescent="0.25">
      <c r="AC257" s="360" t="s">
        <v>765</v>
      </c>
      <c r="AD257" s="178" t="s">
        <v>245</v>
      </c>
      <c r="AE257" s="397">
        <v>0.10895000000000001</v>
      </c>
      <c r="AF257" s="197" t="s">
        <v>719</v>
      </c>
    </row>
    <row r="258" spans="29:32" x14ac:dyDescent="0.25">
      <c r="AC258" s="360" t="s">
        <v>766</v>
      </c>
      <c r="AD258" s="178" t="s">
        <v>400</v>
      </c>
      <c r="AE258" s="397">
        <v>0.17534</v>
      </c>
      <c r="AF258" s="197" t="s">
        <v>720</v>
      </c>
    </row>
    <row r="259" spans="29:32" x14ac:dyDescent="0.25">
      <c r="AC259" s="360" t="s">
        <v>767</v>
      </c>
      <c r="AD259" s="178" t="s">
        <v>245</v>
      </c>
      <c r="AE259" s="397">
        <v>0.13177</v>
      </c>
      <c r="AF259" s="197" t="s">
        <v>719</v>
      </c>
    </row>
    <row r="260" spans="29:32" x14ac:dyDescent="0.25">
      <c r="AC260" s="360" t="s">
        <v>768</v>
      </c>
      <c r="AD260" s="178" t="s">
        <v>400</v>
      </c>
      <c r="AE260" s="397">
        <v>0.21207000000000001</v>
      </c>
      <c r="AF260" s="197" t="s">
        <v>720</v>
      </c>
    </row>
    <row r="261" spans="29:32" x14ac:dyDescent="0.25">
      <c r="AC261" s="360" t="s">
        <v>769</v>
      </c>
      <c r="AD261" s="178" t="s">
        <v>245</v>
      </c>
      <c r="AE261" s="397">
        <v>0.11473</v>
      </c>
      <c r="AF261" s="197" t="s">
        <v>719</v>
      </c>
    </row>
    <row r="262" spans="29:32" x14ac:dyDescent="0.25">
      <c r="AC262" s="361" t="s">
        <v>770</v>
      </c>
      <c r="AD262" s="178" t="s">
        <v>400</v>
      </c>
      <c r="AE262" s="397">
        <v>0.18464000000000003</v>
      </c>
      <c r="AF262" s="197" t="s">
        <v>722</v>
      </c>
    </row>
    <row r="263" spans="29:32" x14ac:dyDescent="0.25">
      <c r="AC263" s="360" t="s">
        <v>771</v>
      </c>
      <c r="AD263" s="178" t="s">
        <v>400</v>
      </c>
      <c r="AE263" s="398">
        <v>0.32027</v>
      </c>
      <c r="AF263" s="197" t="s">
        <v>722</v>
      </c>
    </row>
    <row r="264" spans="29:32" x14ac:dyDescent="0.25">
      <c r="AC264" s="360" t="s">
        <v>772</v>
      </c>
      <c r="AD264" s="178" t="s">
        <v>245</v>
      </c>
      <c r="AE264" s="398">
        <v>0.19900999999999999</v>
      </c>
      <c r="AF264" s="197" t="s">
        <v>721</v>
      </c>
    </row>
    <row r="265" spans="29:32" x14ac:dyDescent="0.25">
      <c r="AC265" s="360" t="s">
        <v>773</v>
      </c>
      <c r="AD265" s="178" t="s">
        <v>245</v>
      </c>
      <c r="AE265" s="414">
        <v>0.14954999999999999</v>
      </c>
      <c r="AF265" s="362" t="s">
        <v>244</v>
      </c>
    </row>
    <row r="266" spans="29:32" x14ac:dyDescent="0.25">
      <c r="AC266" s="360" t="s">
        <v>774</v>
      </c>
      <c r="AD266" s="178" t="s">
        <v>400</v>
      </c>
      <c r="AE266" s="414">
        <v>0.24068000000000001</v>
      </c>
      <c r="AF266" s="197" t="s">
        <v>722</v>
      </c>
    </row>
    <row r="267" spans="29:32" x14ac:dyDescent="0.25">
      <c r="AC267" s="360" t="s">
        <v>775</v>
      </c>
      <c r="AD267" s="178" t="s">
        <v>245</v>
      </c>
      <c r="AE267" s="414">
        <v>0.19455</v>
      </c>
      <c r="AF267" s="362" t="s">
        <v>244</v>
      </c>
    </row>
    <row r="268" spans="29:32" x14ac:dyDescent="0.25">
      <c r="AC268" s="360" t="s">
        <v>776</v>
      </c>
      <c r="AD268" s="178" t="s">
        <v>400</v>
      </c>
      <c r="AE268" s="414">
        <v>0.31309999999999999</v>
      </c>
      <c r="AF268" s="197" t="s">
        <v>722</v>
      </c>
    </row>
    <row r="269" spans="29:32" x14ac:dyDescent="0.25">
      <c r="AC269" s="360" t="s">
        <v>777</v>
      </c>
      <c r="AD269" s="178" t="s">
        <v>245</v>
      </c>
      <c r="AE269" s="414">
        <v>0.27777000000000002</v>
      </c>
      <c r="AF269" s="362" t="s">
        <v>244</v>
      </c>
    </row>
    <row r="270" spans="29:32" x14ac:dyDescent="0.25">
      <c r="AC270" s="360" t="s">
        <v>778</v>
      </c>
      <c r="AD270" s="178" t="s">
        <v>400</v>
      </c>
      <c r="AE270" s="414">
        <v>0.44702999999999998</v>
      </c>
      <c r="AF270" s="362" t="s">
        <v>722</v>
      </c>
    </row>
    <row r="271" spans="29:32" x14ac:dyDescent="0.25">
      <c r="AC271" s="360" t="s">
        <v>779</v>
      </c>
      <c r="AD271" s="178" t="s">
        <v>245</v>
      </c>
      <c r="AE271" s="414">
        <v>0.25213000000000002</v>
      </c>
      <c r="AF271" s="362" t="s">
        <v>244</v>
      </c>
    </row>
    <row r="272" spans="29:32" x14ac:dyDescent="0.25">
      <c r="AC272" s="360" t="s">
        <v>780</v>
      </c>
      <c r="AD272" s="178" t="s">
        <v>400</v>
      </c>
      <c r="AE272" s="414">
        <v>0.40576000000000001</v>
      </c>
      <c r="AF272" s="362" t="s">
        <v>722</v>
      </c>
    </row>
    <row r="273" spans="29:32" x14ac:dyDescent="0.25">
      <c r="AC273" s="360" t="s">
        <v>781</v>
      </c>
      <c r="AD273" s="178" t="s">
        <v>245</v>
      </c>
      <c r="AE273" s="406">
        <v>0.23741000000000001</v>
      </c>
      <c r="AF273" s="362" t="s">
        <v>244</v>
      </c>
    </row>
    <row r="274" spans="29:32" x14ac:dyDescent="0.25">
      <c r="AC274" s="361" t="s">
        <v>782</v>
      </c>
      <c r="AD274" s="178" t="s">
        <v>400</v>
      </c>
      <c r="AE274" s="406">
        <v>0.38207000000000002</v>
      </c>
      <c r="AF274" s="362" t="s">
        <v>722</v>
      </c>
    </row>
    <row r="275" spans="29:32" x14ac:dyDescent="0.25">
      <c r="AC275" s="360" t="s">
        <v>783</v>
      </c>
      <c r="AD275" s="178" t="s">
        <v>245</v>
      </c>
      <c r="AE275" s="406">
        <v>0.22833000000000001</v>
      </c>
      <c r="AF275" s="362" t="s">
        <v>244</v>
      </c>
    </row>
    <row r="276" spans="29:32" x14ac:dyDescent="0.25">
      <c r="AC276" s="360" t="s">
        <v>782</v>
      </c>
      <c r="AD276" s="178" t="s">
        <v>400</v>
      </c>
      <c r="AE276" s="406">
        <v>0.36747000000000002</v>
      </c>
      <c r="AF276" s="362" t="s">
        <v>722</v>
      </c>
    </row>
    <row r="277" spans="29:32" x14ac:dyDescent="0.25">
      <c r="AC277" s="360" t="s">
        <v>784</v>
      </c>
      <c r="AD277" s="178" t="s">
        <v>245</v>
      </c>
      <c r="AE277" s="406">
        <v>0.3846</v>
      </c>
      <c r="AF277" s="362" t="s">
        <v>244</v>
      </c>
    </row>
    <row r="278" spans="29:32" x14ac:dyDescent="0.25">
      <c r="AC278" s="360" t="s">
        <v>785</v>
      </c>
      <c r="AD278" s="178" t="s">
        <v>400</v>
      </c>
      <c r="AE278" s="406">
        <v>0.61895999999999995</v>
      </c>
      <c r="AF278" s="362" t="s">
        <v>722</v>
      </c>
    </row>
    <row r="279" spans="29:32" x14ac:dyDescent="0.25">
      <c r="AC279" s="360" t="s">
        <v>786</v>
      </c>
      <c r="AD279" s="178" t="s">
        <v>245</v>
      </c>
      <c r="AE279" s="406">
        <v>0.23644999999999999</v>
      </c>
      <c r="AF279" s="362" t="s">
        <v>244</v>
      </c>
    </row>
    <row r="280" spans="29:32" x14ac:dyDescent="0.25">
      <c r="AC280" s="360" t="s">
        <v>787</v>
      </c>
      <c r="AD280" s="178" t="s">
        <v>400</v>
      </c>
      <c r="AE280" s="406">
        <v>0.38052999999999998</v>
      </c>
      <c r="AF280" s="362" t="s">
        <v>722</v>
      </c>
    </row>
    <row r="281" spans="29:32" x14ac:dyDescent="0.25">
      <c r="AC281" s="360" t="s">
        <v>788</v>
      </c>
      <c r="AD281" s="178" t="s">
        <v>245</v>
      </c>
      <c r="AE281" s="414">
        <v>0.27244000000000002</v>
      </c>
      <c r="AF281" s="362" t="s">
        <v>244</v>
      </c>
    </row>
    <row r="282" spans="29:32" x14ac:dyDescent="0.25">
      <c r="AC282" s="360" t="s">
        <v>789</v>
      </c>
      <c r="AD282" s="178" t="s">
        <v>400</v>
      </c>
      <c r="AE282" s="414">
        <v>0.43845000000000001</v>
      </c>
      <c r="AF282" s="362" t="s">
        <v>722</v>
      </c>
    </row>
    <row r="283" spans="29:32" x14ac:dyDescent="0.25">
      <c r="AC283" s="360" t="s">
        <v>790</v>
      </c>
      <c r="AD283" s="178" t="s">
        <v>245</v>
      </c>
      <c r="AE283" s="414">
        <v>0.25162000000000001</v>
      </c>
      <c r="AF283" s="362" t="s">
        <v>244</v>
      </c>
    </row>
    <row r="284" spans="29:32" x14ac:dyDescent="0.25">
      <c r="AC284" s="360" t="s">
        <v>791</v>
      </c>
      <c r="AD284" s="178" t="s">
        <v>400</v>
      </c>
      <c r="AE284" s="414">
        <v>0.40494000000000002</v>
      </c>
      <c r="AF284" s="362" t="s">
        <v>722</v>
      </c>
    </row>
    <row r="285" spans="29:32" x14ac:dyDescent="0.25">
      <c r="AC285" s="360" t="s">
        <v>792</v>
      </c>
      <c r="AD285" s="178" t="s">
        <v>245</v>
      </c>
      <c r="AE285" s="397">
        <v>0.11551</v>
      </c>
      <c r="AF285" s="362" t="s">
        <v>244</v>
      </c>
    </row>
    <row r="286" spans="29:32" x14ac:dyDescent="0.25">
      <c r="AC286" s="360" t="s">
        <v>793</v>
      </c>
      <c r="AD286" s="178" t="s">
        <v>400</v>
      </c>
      <c r="AE286" s="397">
        <v>0.18589</v>
      </c>
      <c r="AF286" s="362" t="s">
        <v>722</v>
      </c>
    </row>
    <row r="287" spans="29:32" x14ac:dyDescent="0.25">
      <c r="AC287" s="360" t="s">
        <v>794</v>
      </c>
      <c r="AD287" s="178" t="s">
        <v>245</v>
      </c>
      <c r="AE287" s="406">
        <v>0.79127999999999998</v>
      </c>
      <c r="AF287" s="362" t="s">
        <v>244</v>
      </c>
    </row>
    <row r="288" spans="29:32" x14ac:dyDescent="0.25">
      <c r="AC288" s="360" t="s">
        <v>795</v>
      </c>
      <c r="AD288" s="178" t="s">
        <v>400</v>
      </c>
      <c r="AE288" s="406">
        <v>1.2734399999999999</v>
      </c>
      <c r="AF288" s="197" t="s">
        <v>722</v>
      </c>
    </row>
    <row r="289" spans="29:32" x14ac:dyDescent="0.25">
      <c r="AC289" s="360" t="s">
        <v>796</v>
      </c>
      <c r="AD289" s="178" t="s">
        <v>245</v>
      </c>
      <c r="AE289" s="406">
        <v>0.87458000000000002</v>
      </c>
      <c r="AF289" s="362" t="s">
        <v>244</v>
      </c>
    </row>
    <row r="290" spans="29:32" x14ac:dyDescent="0.25">
      <c r="AC290" s="360" t="s">
        <v>797</v>
      </c>
      <c r="AD290" s="178" t="s">
        <v>400</v>
      </c>
      <c r="AE290" s="406">
        <v>1.4075</v>
      </c>
      <c r="AF290" s="197" t="s">
        <v>722</v>
      </c>
    </row>
    <row r="291" spans="29:32" x14ac:dyDescent="0.25">
      <c r="AC291" s="360" t="s">
        <v>798</v>
      </c>
      <c r="AD291" s="178" t="s">
        <v>245</v>
      </c>
      <c r="AE291" s="406">
        <v>0.83823999999999999</v>
      </c>
      <c r="AF291" s="362" t="s">
        <v>244</v>
      </c>
    </row>
    <row r="292" spans="29:32" x14ac:dyDescent="0.25">
      <c r="AC292" s="360" t="s">
        <v>799</v>
      </c>
      <c r="AD292" s="178" t="s">
        <v>400</v>
      </c>
      <c r="AE292" s="406">
        <v>1.3490200000000001</v>
      </c>
      <c r="AF292" s="362" t="s">
        <v>722</v>
      </c>
    </row>
    <row r="293" spans="29:32" x14ac:dyDescent="0.25">
      <c r="AC293" s="197" t="s">
        <v>243</v>
      </c>
      <c r="AD293" s="178" t="s">
        <v>240</v>
      </c>
      <c r="AE293" s="415">
        <v>0.12076000000000001</v>
      </c>
      <c r="AF293" s="197" t="s">
        <v>239</v>
      </c>
    </row>
    <row r="294" spans="29:32" x14ac:dyDescent="0.25">
      <c r="AC294" s="197" t="s">
        <v>711</v>
      </c>
      <c r="AD294" s="178" t="s">
        <v>240</v>
      </c>
      <c r="AE294" s="415">
        <v>2.7789999999999999E-2</v>
      </c>
      <c r="AF294" s="197" t="s">
        <v>239</v>
      </c>
    </row>
    <row r="295" spans="29:32" x14ac:dyDescent="0.25">
      <c r="AC295" s="197" t="s">
        <v>242</v>
      </c>
      <c r="AD295" s="178" t="s">
        <v>240</v>
      </c>
      <c r="AE295" s="397">
        <v>0.21176</v>
      </c>
      <c r="AF295" s="197" t="s">
        <v>239</v>
      </c>
    </row>
    <row r="296" spans="29:32" x14ac:dyDescent="0.25">
      <c r="AC296" s="197" t="s">
        <v>242</v>
      </c>
      <c r="AD296" s="178" t="s">
        <v>245</v>
      </c>
      <c r="AE296" s="397">
        <v>0.31763999999999998</v>
      </c>
      <c r="AF296" s="197" t="s">
        <v>719</v>
      </c>
    </row>
    <row r="297" spans="29:32" x14ac:dyDescent="0.25">
      <c r="AC297" s="197" t="s">
        <v>241</v>
      </c>
      <c r="AD297" s="178" t="s">
        <v>240</v>
      </c>
      <c r="AE297" s="397">
        <v>0.15018000000000001</v>
      </c>
      <c r="AF297" s="197" t="s">
        <v>239</v>
      </c>
    </row>
    <row r="298" spans="29:32" x14ac:dyDescent="0.25">
      <c r="AC298" s="197" t="s">
        <v>712</v>
      </c>
      <c r="AD298" s="178" t="s">
        <v>240</v>
      </c>
      <c r="AE298" s="414">
        <v>0.112863</v>
      </c>
      <c r="AF298" s="197" t="s">
        <v>239</v>
      </c>
    </row>
    <row r="299" spans="29:32" x14ac:dyDescent="0.25">
      <c r="AC299" s="362" t="s">
        <v>713</v>
      </c>
      <c r="AD299" s="178" t="s">
        <v>240</v>
      </c>
      <c r="AE299" s="414">
        <v>1.8737999999999998E-2</v>
      </c>
      <c r="AF299" s="197" t="s">
        <v>239</v>
      </c>
    </row>
    <row r="300" spans="29:32" x14ac:dyDescent="0.25">
      <c r="AC300" s="362" t="s">
        <v>714</v>
      </c>
      <c r="AD300" s="178" t="s">
        <v>240</v>
      </c>
      <c r="AE300" s="414">
        <v>0.12951799999999999</v>
      </c>
      <c r="AF300" s="197"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55"/>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55"/>
      <c r="C17" s="352"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55"/>
      <c r="C18" s="352"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55"/>
      <c r="C19" s="352"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55"/>
      <c r="C20" s="352"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55"/>
      <c r="C21" s="353" t="s">
        <v>17</v>
      </c>
      <c r="D21" s="349"/>
      <c r="E21" s="349"/>
      <c r="F21" s="349"/>
      <c r="G21" s="349"/>
      <c r="H21" s="349"/>
      <c r="I21" s="349"/>
      <c r="J21" s="349"/>
      <c r="K21" s="349"/>
      <c r="L21" s="349"/>
      <c r="M21" s="349"/>
      <c r="N21" s="349"/>
      <c r="O21" s="349"/>
      <c r="P21" s="350" t="s">
        <v>55</v>
      </c>
      <c r="Q21" s="351"/>
      <c r="R21" s="18"/>
      <c r="S21" s="18"/>
      <c r="T21" s="18"/>
      <c r="U21" s="18"/>
      <c r="V21" s="18"/>
      <c r="W21" s="18"/>
      <c r="X21" s="67"/>
      <c r="Y21" s="23"/>
    </row>
    <row r="22" spans="1:25" s="3" customFormat="1" ht="29.25" customHeight="1" x14ac:dyDescent="0.25">
      <c r="A22" s="13"/>
      <c r="B22" s="355"/>
      <c r="C22" s="352"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55"/>
      <c r="C23" s="352"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55"/>
      <c r="C24" s="354"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28" t="s">
        <v>26</v>
      </c>
      <c r="D29" s="563" t="s">
        <v>32</v>
      </c>
      <c r="E29" s="573"/>
      <c r="F29" s="564"/>
      <c r="G29" s="79" t="s">
        <v>34</v>
      </c>
      <c r="H29" s="49" t="s">
        <v>33</v>
      </c>
      <c r="I29" s="49" t="s">
        <v>663</v>
      </c>
      <c r="J29" s="49" t="s">
        <v>664</v>
      </c>
      <c r="K29" s="49" t="s">
        <v>665</v>
      </c>
      <c r="L29" s="49" t="s">
        <v>41</v>
      </c>
      <c r="M29" s="49" t="s">
        <v>40</v>
      </c>
      <c r="N29" s="567" t="s">
        <v>8</v>
      </c>
      <c r="O29" s="564"/>
      <c r="P29" s="18"/>
      <c r="Q29" s="18"/>
      <c r="R29" s="18"/>
      <c r="S29" s="18"/>
      <c r="T29" s="18"/>
      <c r="U29" s="18"/>
      <c r="V29" s="18"/>
      <c r="W29" s="18"/>
      <c r="X29" s="67"/>
      <c r="Y29" s="23"/>
    </row>
    <row r="30" spans="1:25" s="3" customFormat="1" ht="46.5" customHeight="1" x14ac:dyDescent="0.25">
      <c r="A30" s="13"/>
      <c r="B30" s="14"/>
      <c r="C30" s="249"/>
      <c r="D30" s="611"/>
      <c r="E30" s="611"/>
      <c r="F30" s="611"/>
      <c r="G30" s="245"/>
      <c r="H30" s="246"/>
      <c r="I30" s="247"/>
      <c r="J30" s="248"/>
      <c r="K30" s="247"/>
      <c r="L30" s="248"/>
      <c r="M30" s="247"/>
      <c r="N30" s="609"/>
      <c r="O30" s="610"/>
      <c r="P30" s="18"/>
      <c r="Q30" s="18"/>
      <c r="R30" s="18"/>
      <c r="S30" s="18"/>
      <c r="T30" s="18"/>
      <c r="U30" s="18"/>
      <c r="V30" s="18"/>
      <c r="W30" s="18"/>
      <c r="X30" s="67"/>
      <c r="Y30" s="23"/>
    </row>
    <row r="31" spans="1:25" s="3" customFormat="1" ht="46.5" customHeight="1" x14ac:dyDescent="0.25">
      <c r="A31" s="13"/>
      <c r="B31" s="14"/>
      <c r="C31" s="239"/>
      <c r="D31" s="589"/>
      <c r="E31" s="589"/>
      <c r="F31" s="589"/>
      <c r="G31" s="250"/>
      <c r="H31" s="251"/>
      <c r="I31" s="252"/>
      <c r="J31" s="253"/>
      <c r="K31" s="252"/>
      <c r="L31" s="253"/>
      <c r="M31" s="252"/>
      <c r="N31" s="589"/>
      <c r="O31" s="603"/>
      <c r="P31" s="18"/>
      <c r="Q31" s="18"/>
      <c r="R31" s="18"/>
      <c r="S31" s="18"/>
      <c r="T31" s="18"/>
      <c r="U31" s="18"/>
      <c r="V31" s="18"/>
      <c r="W31" s="18"/>
      <c r="X31" s="67"/>
      <c r="Y31" s="23"/>
    </row>
    <row r="32" spans="1:25" s="3" customFormat="1" ht="46.5" customHeight="1" x14ac:dyDescent="0.25">
      <c r="A32" s="13"/>
      <c r="B32" s="14"/>
      <c r="C32" s="239"/>
      <c r="D32" s="589"/>
      <c r="E32" s="589"/>
      <c r="F32" s="589"/>
      <c r="G32" s="250"/>
      <c r="H32" s="251"/>
      <c r="I32" s="252"/>
      <c r="J32" s="253"/>
      <c r="K32" s="252"/>
      <c r="L32" s="253"/>
      <c r="M32" s="252"/>
      <c r="N32" s="589"/>
      <c r="O32" s="603"/>
      <c r="P32" s="18"/>
      <c r="Q32" s="18"/>
      <c r="R32" s="18"/>
      <c r="S32" s="18"/>
      <c r="T32" s="18"/>
      <c r="U32" s="18"/>
      <c r="V32" s="18"/>
      <c r="W32" s="18"/>
      <c r="X32" s="67"/>
      <c r="Y32" s="23"/>
    </row>
    <row r="33" spans="1:25" s="3" customFormat="1" ht="46.5" customHeight="1" x14ac:dyDescent="0.25">
      <c r="A33" s="13"/>
      <c r="B33" s="14"/>
      <c r="C33" s="239"/>
      <c r="D33" s="589"/>
      <c r="E33" s="589"/>
      <c r="F33" s="589"/>
      <c r="G33" s="250"/>
      <c r="H33" s="251"/>
      <c r="I33" s="252"/>
      <c r="J33" s="252"/>
      <c r="K33" s="252"/>
      <c r="L33" s="253"/>
      <c r="M33" s="252"/>
      <c r="N33" s="589"/>
      <c r="O33" s="603"/>
      <c r="P33" s="18"/>
      <c r="Q33" s="18"/>
      <c r="R33" s="18"/>
      <c r="S33" s="18"/>
      <c r="T33" s="18"/>
      <c r="U33" s="18"/>
      <c r="V33" s="18"/>
      <c r="W33" s="18"/>
      <c r="X33" s="67"/>
      <c r="Y33" s="23"/>
    </row>
    <row r="34" spans="1:25" s="3" customFormat="1" ht="46.5" customHeight="1" x14ac:dyDescent="0.25">
      <c r="A34" s="13"/>
      <c r="B34" s="14"/>
      <c r="C34" s="239"/>
      <c r="D34" s="589"/>
      <c r="E34" s="589"/>
      <c r="F34" s="589"/>
      <c r="G34" s="250"/>
      <c r="H34" s="251"/>
      <c r="I34" s="252"/>
      <c r="J34" s="252"/>
      <c r="K34" s="252"/>
      <c r="L34" s="253"/>
      <c r="M34" s="252"/>
      <c r="N34" s="589"/>
      <c r="O34" s="603"/>
      <c r="P34" s="18"/>
      <c r="Q34" s="18"/>
      <c r="R34" s="18"/>
      <c r="S34" s="18"/>
      <c r="T34" s="18"/>
      <c r="U34" s="18"/>
      <c r="V34" s="18"/>
      <c r="W34" s="18"/>
      <c r="X34" s="67"/>
      <c r="Y34" s="23"/>
    </row>
    <row r="35" spans="1:25" s="3" customFormat="1" ht="46.5" customHeight="1" x14ac:dyDescent="0.25">
      <c r="A35" s="13"/>
      <c r="B35" s="14"/>
      <c r="C35" s="239"/>
      <c r="D35" s="589"/>
      <c r="E35" s="589"/>
      <c r="F35" s="589"/>
      <c r="G35" s="250"/>
      <c r="H35" s="251"/>
      <c r="I35" s="252"/>
      <c r="J35" s="252"/>
      <c r="K35" s="252"/>
      <c r="L35" s="253"/>
      <c r="M35" s="252"/>
      <c r="N35" s="589"/>
      <c r="O35" s="603"/>
      <c r="P35" s="18"/>
      <c r="Q35" s="18"/>
      <c r="R35" s="18"/>
      <c r="S35" s="18"/>
      <c r="T35" s="18"/>
      <c r="U35" s="18"/>
      <c r="V35" s="18"/>
      <c r="W35" s="18"/>
      <c r="X35" s="67"/>
      <c r="Y35" s="23"/>
    </row>
    <row r="36" spans="1:25" s="3" customFormat="1" ht="46.5" customHeight="1" x14ac:dyDescent="0.25">
      <c r="A36" s="13"/>
      <c r="B36" s="14"/>
      <c r="C36" s="239"/>
      <c r="D36" s="589"/>
      <c r="E36" s="589"/>
      <c r="F36" s="589"/>
      <c r="G36" s="250"/>
      <c r="H36" s="251"/>
      <c r="I36" s="252"/>
      <c r="J36" s="252"/>
      <c r="K36" s="252"/>
      <c r="L36" s="253"/>
      <c r="M36" s="252"/>
      <c r="N36" s="589"/>
      <c r="O36" s="603"/>
      <c r="P36" s="18"/>
      <c r="Q36" s="18"/>
      <c r="R36" s="18"/>
      <c r="S36" s="18"/>
      <c r="T36" s="18"/>
      <c r="U36" s="18"/>
      <c r="V36" s="18"/>
      <c r="W36" s="18"/>
      <c r="X36" s="67"/>
      <c r="Y36" s="23"/>
    </row>
    <row r="37" spans="1:25" s="3" customFormat="1" ht="46.5" customHeight="1" x14ac:dyDescent="0.25">
      <c r="A37" s="13"/>
      <c r="B37" s="14"/>
      <c r="C37" s="239"/>
      <c r="D37" s="589"/>
      <c r="E37" s="589"/>
      <c r="F37" s="589"/>
      <c r="G37" s="250"/>
      <c r="H37" s="251"/>
      <c r="I37" s="252"/>
      <c r="J37" s="252"/>
      <c r="K37" s="252"/>
      <c r="L37" s="253"/>
      <c r="M37" s="252"/>
      <c r="N37" s="589"/>
      <c r="O37" s="603"/>
      <c r="P37" s="18"/>
      <c r="Q37" s="18"/>
      <c r="R37" s="18"/>
      <c r="S37" s="18"/>
      <c r="T37" s="18"/>
      <c r="U37" s="18"/>
      <c r="V37" s="18"/>
      <c r="W37" s="18"/>
      <c r="X37" s="67"/>
      <c r="Y37" s="23"/>
    </row>
    <row r="38" spans="1:25" s="3" customFormat="1" ht="46.5" customHeight="1" x14ac:dyDescent="0.25">
      <c r="A38" s="13"/>
      <c r="B38" s="14"/>
      <c r="C38" s="239"/>
      <c r="D38" s="589"/>
      <c r="E38" s="589"/>
      <c r="F38" s="589"/>
      <c r="G38" s="250"/>
      <c r="H38" s="251"/>
      <c r="I38" s="252"/>
      <c r="J38" s="252"/>
      <c r="K38" s="252"/>
      <c r="L38" s="253"/>
      <c r="M38" s="252"/>
      <c r="N38" s="589"/>
      <c r="O38" s="603"/>
      <c r="P38" s="18"/>
      <c r="Q38" s="18"/>
      <c r="R38" s="18"/>
      <c r="S38" s="18"/>
      <c r="T38" s="18"/>
      <c r="U38" s="18"/>
      <c r="V38" s="18"/>
      <c r="W38" s="18"/>
      <c r="X38" s="67"/>
      <c r="Y38" s="23"/>
    </row>
    <row r="39" spans="1:25" s="3" customFormat="1" ht="46.5" customHeight="1" x14ac:dyDescent="0.25">
      <c r="A39" s="13"/>
      <c r="B39" s="14"/>
      <c r="C39" s="239"/>
      <c r="D39" s="589"/>
      <c r="E39" s="589"/>
      <c r="F39" s="589"/>
      <c r="G39" s="250"/>
      <c r="H39" s="251"/>
      <c r="I39" s="252"/>
      <c r="J39" s="252"/>
      <c r="K39" s="252"/>
      <c r="L39" s="253"/>
      <c r="M39" s="252"/>
      <c r="N39" s="589"/>
      <c r="O39" s="603"/>
      <c r="P39" s="18"/>
      <c r="Q39" s="18"/>
      <c r="R39" s="18"/>
      <c r="S39" s="18"/>
      <c r="T39" s="18"/>
      <c r="U39" s="18"/>
      <c r="V39" s="18"/>
      <c r="W39" s="18"/>
      <c r="X39" s="67"/>
      <c r="Y39" s="23"/>
    </row>
    <row r="40" spans="1:25" s="3" customFormat="1" ht="46.5" customHeight="1" x14ac:dyDescent="0.25">
      <c r="A40" s="13"/>
      <c r="B40" s="14"/>
      <c r="C40" s="239"/>
      <c r="D40" s="589"/>
      <c r="E40" s="589"/>
      <c r="F40" s="589"/>
      <c r="G40" s="250"/>
      <c r="H40" s="251"/>
      <c r="I40" s="252"/>
      <c r="J40" s="252"/>
      <c r="K40" s="252"/>
      <c r="L40" s="253"/>
      <c r="M40" s="252"/>
      <c r="N40" s="589"/>
      <c r="O40" s="603"/>
      <c r="P40" s="18"/>
      <c r="Q40" s="18"/>
      <c r="R40" s="18"/>
      <c r="S40" s="18"/>
      <c r="T40" s="18"/>
      <c r="U40" s="18"/>
      <c r="V40" s="18"/>
      <c r="W40" s="18"/>
      <c r="X40" s="67"/>
      <c r="Y40" s="23"/>
    </row>
    <row r="41" spans="1:25" s="3" customFormat="1" ht="46.5" customHeight="1" x14ac:dyDescent="0.25">
      <c r="A41" s="13"/>
      <c r="B41" s="14"/>
      <c r="C41" s="239"/>
      <c r="D41" s="589"/>
      <c r="E41" s="589"/>
      <c r="F41" s="589"/>
      <c r="G41" s="250"/>
      <c r="H41" s="251"/>
      <c r="I41" s="252"/>
      <c r="J41" s="252"/>
      <c r="K41" s="252"/>
      <c r="L41" s="253"/>
      <c r="M41" s="252"/>
      <c r="N41" s="589"/>
      <c r="O41" s="603"/>
      <c r="P41" s="18"/>
      <c r="Q41" s="18"/>
      <c r="R41" s="18"/>
      <c r="S41" s="18"/>
      <c r="T41" s="18"/>
      <c r="U41" s="18"/>
      <c r="V41" s="18"/>
      <c r="W41" s="18"/>
      <c r="X41" s="67"/>
      <c r="Y41" s="23"/>
    </row>
    <row r="42" spans="1:25" s="3" customFormat="1" ht="46.5" customHeight="1" x14ac:dyDescent="0.25">
      <c r="A42" s="13"/>
      <c r="B42" s="14"/>
      <c r="C42" s="239"/>
      <c r="D42" s="589"/>
      <c r="E42" s="589"/>
      <c r="F42" s="589"/>
      <c r="G42" s="250"/>
      <c r="H42" s="251"/>
      <c r="I42" s="252"/>
      <c r="J42" s="252"/>
      <c r="K42" s="252"/>
      <c r="L42" s="253"/>
      <c r="M42" s="252"/>
      <c r="N42" s="589"/>
      <c r="O42" s="603"/>
      <c r="P42" s="18"/>
      <c r="Q42" s="18"/>
      <c r="R42" s="18"/>
      <c r="S42" s="18"/>
      <c r="T42" s="18"/>
      <c r="U42" s="18"/>
      <c r="V42" s="18"/>
      <c r="W42" s="18"/>
      <c r="X42" s="67"/>
      <c r="Y42" s="23"/>
    </row>
    <row r="43" spans="1:25" s="3" customFormat="1" ht="46.5" customHeight="1" x14ac:dyDescent="0.25">
      <c r="A43" s="13"/>
      <c r="B43" s="14"/>
      <c r="C43" s="239"/>
      <c r="D43" s="589"/>
      <c r="E43" s="589"/>
      <c r="F43" s="589"/>
      <c r="G43" s="250"/>
      <c r="H43" s="251"/>
      <c r="I43" s="252"/>
      <c r="J43" s="252"/>
      <c r="K43" s="252"/>
      <c r="L43" s="253"/>
      <c r="M43" s="252"/>
      <c r="N43" s="589"/>
      <c r="O43" s="603"/>
      <c r="P43" s="18"/>
      <c r="Q43" s="18"/>
      <c r="R43" s="18"/>
      <c r="S43" s="18"/>
      <c r="T43" s="18"/>
      <c r="U43" s="18"/>
      <c r="V43" s="18"/>
      <c r="W43" s="18"/>
      <c r="X43" s="67"/>
      <c r="Y43" s="23"/>
    </row>
    <row r="44" spans="1:25" s="3" customFormat="1" ht="46.5" customHeight="1" x14ac:dyDescent="0.25">
      <c r="A44" s="13"/>
      <c r="B44" s="14"/>
      <c r="C44" s="239"/>
      <c r="D44" s="589"/>
      <c r="E44" s="589"/>
      <c r="F44" s="589"/>
      <c r="G44" s="250"/>
      <c r="H44" s="251"/>
      <c r="I44" s="252"/>
      <c r="J44" s="252"/>
      <c r="K44" s="252"/>
      <c r="L44" s="253"/>
      <c r="M44" s="252"/>
      <c r="N44" s="589"/>
      <c r="O44" s="603"/>
      <c r="P44" s="18"/>
      <c r="Q44" s="18"/>
      <c r="R44" s="18"/>
      <c r="S44" s="18"/>
      <c r="T44" s="18"/>
      <c r="U44" s="18"/>
      <c r="V44" s="18"/>
      <c r="W44" s="18"/>
      <c r="X44" s="67"/>
      <c r="Y44" s="23"/>
    </row>
    <row r="45" spans="1:25" s="3" customFormat="1" ht="46.5" customHeight="1" x14ac:dyDescent="0.25">
      <c r="A45" s="13"/>
      <c r="B45" s="14"/>
      <c r="C45" s="239"/>
      <c r="D45" s="589"/>
      <c r="E45" s="589"/>
      <c r="F45" s="589"/>
      <c r="G45" s="250"/>
      <c r="H45" s="251"/>
      <c r="I45" s="252"/>
      <c r="J45" s="252"/>
      <c r="K45" s="252"/>
      <c r="L45" s="253"/>
      <c r="M45" s="252"/>
      <c r="N45" s="589"/>
      <c r="O45" s="603"/>
      <c r="P45" s="18"/>
      <c r="Q45" s="18"/>
      <c r="R45" s="18"/>
      <c r="S45" s="18"/>
      <c r="T45" s="18"/>
      <c r="U45" s="18"/>
      <c r="V45" s="18"/>
      <c r="W45" s="18"/>
      <c r="X45" s="67"/>
      <c r="Y45" s="23"/>
    </row>
    <row r="46" spans="1:25" s="3" customFormat="1" ht="46.5" customHeight="1" x14ac:dyDescent="0.25">
      <c r="A46" s="13"/>
      <c r="B46" s="14"/>
      <c r="C46" s="239"/>
      <c r="D46" s="589"/>
      <c r="E46" s="589"/>
      <c r="F46" s="589"/>
      <c r="G46" s="250"/>
      <c r="H46" s="251"/>
      <c r="I46" s="252"/>
      <c r="J46" s="252"/>
      <c r="K46" s="252"/>
      <c r="L46" s="253"/>
      <c r="M46" s="252"/>
      <c r="N46" s="589"/>
      <c r="O46" s="603"/>
      <c r="P46" s="18"/>
      <c r="Q46" s="18"/>
      <c r="R46" s="18"/>
      <c r="S46" s="18"/>
      <c r="T46" s="18"/>
      <c r="U46" s="18"/>
      <c r="V46" s="18"/>
      <c r="W46" s="18"/>
      <c r="X46" s="67"/>
      <c r="Y46" s="23"/>
    </row>
    <row r="47" spans="1:25" s="3" customFormat="1" ht="46.5" customHeight="1" x14ac:dyDescent="0.25">
      <c r="A47" s="13"/>
      <c r="B47" s="14"/>
      <c r="C47" s="239"/>
      <c r="D47" s="589"/>
      <c r="E47" s="589"/>
      <c r="F47" s="589"/>
      <c r="G47" s="250"/>
      <c r="H47" s="251"/>
      <c r="I47" s="252"/>
      <c r="J47" s="252"/>
      <c r="K47" s="252"/>
      <c r="L47" s="253"/>
      <c r="M47" s="252"/>
      <c r="N47" s="589"/>
      <c r="O47" s="603"/>
      <c r="P47" s="18"/>
      <c r="Q47" s="18"/>
      <c r="R47" s="18"/>
      <c r="S47" s="18"/>
      <c r="T47" s="18"/>
      <c r="U47" s="18"/>
      <c r="V47" s="18"/>
      <c r="W47" s="18"/>
      <c r="X47" s="67"/>
      <c r="Y47" s="23"/>
    </row>
    <row r="48" spans="1:25" s="3" customFormat="1" ht="46.5" customHeight="1" x14ac:dyDescent="0.25">
      <c r="A48" s="13"/>
      <c r="B48" s="14"/>
      <c r="C48" s="239"/>
      <c r="D48" s="589"/>
      <c r="E48" s="589"/>
      <c r="F48" s="589"/>
      <c r="G48" s="250"/>
      <c r="H48" s="251"/>
      <c r="I48" s="252"/>
      <c r="J48" s="252"/>
      <c r="K48" s="252"/>
      <c r="L48" s="253"/>
      <c r="M48" s="252"/>
      <c r="N48" s="589"/>
      <c r="O48" s="603"/>
      <c r="P48" s="18"/>
      <c r="Q48" s="18"/>
      <c r="R48" s="18"/>
      <c r="S48" s="18"/>
      <c r="T48" s="18"/>
      <c r="U48" s="18"/>
      <c r="V48" s="18"/>
      <c r="W48" s="18"/>
      <c r="X48" s="67"/>
      <c r="Y48" s="23"/>
    </row>
    <row r="49" spans="1:25" s="33" customFormat="1" ht="46.5" customHeight="1" thickBot="1" x14ac:dyDescent="0.3">
      <c r="A49" s="32"/>
      <c r="B49" s="14"/>
      <c r="C49" s="242"/>
      <c r="D49" s="590"/>
      <c r="E49" s="590"/>
      <c r="F49" s="590"/>
      <c r="G49" s="255"/>
      <c r="H49" s="256"/>
      <c r="I49" s="257"/>
      <c r="J49" s="257"/>
      <c r="K49" s="257"/>
      <c r="L49" s="258"/>
      <c r="M49" s="257"/>
      <c r="N49" s="590"/>
      <c r="O49" s="613"/>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618"/>
      <c r="D53" s="619"/>
      <c r="E53" s="619"/>
      <c r="F53" s="619"/>
      <c r="G53" s="619"/>
      <c r="H53" s="619"/>
      <c r="I53" s="620"/>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621"/>
      <c r="D54" s="622"/>
      <c r="E54" s="622"/>
      <c r="F54" s="622"/>
      <c r="G54" s="622"/>
      <c r="H54" s="622"/>
      <c r="I54" s="623"/>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621"/>
      <c r="D55" s="622"/>
      <c r="E55" s="622"/>
      <c r="F55" s="622"/>
      <c r="G55" s="622"/>
      <c r="H55" s="622"/>
      <c r="I55" s="623"/>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621"/>
      <c r="D56" s="622"/>
      <c r="E56" s="622"/>
      <c r="F56" s="622"/>
      <c r="G56" s="622"/>
      <c r="H56" s="622"/>
      <c r="I56" s="623"/>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624"/>
      <c r="D57" s="625"/>
      <c r="E57" s="625"/>
      <c r="F57" s="625"/>
      <c r="G57" s="625"/>
      <c r="H57" s="625"/>
      <c r="I57" s="626"/>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27" t="s">
        <v>39</v>
      </c>
      <c r="E62" s="327" t="s">
        <v>38</v>
      </c>
      <c r="F62" s="327" t="s">
        <v>37</v>
      </c>
      <c r="G62" s="327" t="s">
        <v>43</v>
      </c>
      <c r="H62" s="327" t="s">
        <v>579</v>
      </c>
      <c r="I62" s="567" t="s">
        <v>36</v>
      </c>
      <c r="J62" s="612"/>
      <c r="K62" s="614" t="s">
        <v>45</v>
      </c>
      <c r="L62" s="615"/>
      <c r="M62" s="327" t="s">
        <v>20</v>
      </c>
      <c r="N62" s="327" t="s">
        <v>24</v>
      </c>
      <c r="O62" s="327" t="s">
        <v>22</v>
      </c>
      <c r="P62" s="327" t="s">
        <v>18</v>
      </c>
      <c r="Q62" s="327" t="s">
        <v>42</v>
      </c>
      <c r="R62" s="327" t="s">
        <v>667</v>
      </c>
      <c r="S62" s="567" t="s">
        <v>8</v>
      </c>
      <c r="T62" s="564"/>
      <c r="U62" s="356"/>
      <c r="V62" s="356"/>
      <c r="W62" s="356"/>
      <c r="X62" s="29"/>
      <c r="Y62" s="23"/>
    </row>
    <row r="63" spans="1:25" s="3" customFormat="1" ht="47.25" customHeight="1" x14ac:dyDescent="0.25">
      <c r="A63" s="13"/>
      <c r="B63" s="14"/>
      <c r="C63" s="249"/>
      <c r="D63" s="326"/>
      <c r="E63" s="326"/>
      <c r="F63" s="236"/>
      <c r="G63" s="326"/>
      <c r="H63" s="236"/>
      <c r="I63" s="568"/>
      <c r="J63" s="560"/>
      <c r="K63" s="616"/>
      <c r="L63" s="617"/>
      <c r="M63" s="326"/>
      <c r="N63" s="326"/>
      <c r="O63" s="326"/>
      <c r="P63" s="237"/>
      <c r="Q63" s="237"/>
      <c r="R63" s="326"/>
      <c r="S63" s="568"/>
      <c r="T63" s="569"/>
      <c r="U63" s="357"/>
      <c r="V63" s="357"/>
      <c r="W63" s="357"/>
      <c r="X63" s="29"/>
      <c r="Y63" s="23"/>
    </row>
    <row r="64" spans="1:25" s="3" customFormat="1" ht="47.25" customHeight="1" x14ac:dyDescent="0.25">
      <c r="A64" s="13"/>
      <c r="B64" s="14"/>
      <c r="C64" s="249"/>
      <c r="D64" s="324"/>
      <c r="E64" s="324"/>
      <c r="F64" s="240"/>
      <c r="G64" s="324"/>
      <c r="H64" s="240"/>
      <c r="I64" s="605"/>
      <c r="J64" s="558"/>
      <c r="K64" s="565"/>
      <c r="L64" s="565"/>
      <c r="M64" s="324"/>
      <c r="N64" s="324"/>
      <c r="O64" s="324"/>
      <c r="P64" s="241"/>
      <c r="Q64" s="241"/>
      <c r="R64" s="324"/>
      <c r="S64" s="561"/>
      <c r="T64" s="562"/>
      <c r="U64" s="358"/>
      <c r="V64" s="358"/>
      <c r="W64" s="358"/>
      <c r="X64" s="29"/>
      <c r="Y64" s="23"/>
    </row>
    <row r="65" spans="1:25" s="3" customFormat="1" ht="47.25" customHeight="1" x14ac:dyDescent="0.25">
      <c r="A65" s="13"/>
      <c r="B65" s="14"/>
      <c r="C65" s="249"/>
      <c r="D65" s="324"/>
      <c r="E65" s="324"/>
      <c r="F65" s="240"/>
      <c r="G65" s="324"/>
      <c r="H65" s="240"/>
      <c r="I65" s="605"/>
      <c r="J65" s="558"/>
      <c r="K65" s="565"/>
      <c r="L65" s="565"/>
      <c r="M65" s="324"/>
      <c r="N65" s="324"/>
      <c r="O65" s="324"/>
      <c r="P65" s="241"/>
      <c r="Q65" s="241"/>
      <c r="R65" s="324"/>
      <c r="S65" s="561"/>
      <c r="T65" s="562"/>
      <c r="U65" s="358"/>
      <c r="V65" s="358"/>
      <c r="W65" s="358"/>
      <c r="X65" s="29"/>
      <c r="Y65" s="23"/>
    </row>
    <row r="66" spans="1:25" s="3" customFormat="1" ht="47.25" customHeight="1" x14ac:dyDescent="0.25">
      <c r="A66" s="13"/>
      <c r="B66" s="14"/>
      <c r="C66" s="249"/>
      <c r="D66" s="324"/>
      <c r="E66" s="324"/>
      <c r="F66" s="240"/>
      <c r="G66" s="324"/>
      <c r="H66" s="240"/>
      <c r="I66" s="605"/>
      <c r="J66" s="558"/>
      <c r="K66" s="565"/>
      <c r="L66" s="565"/>
      <c r="M66" s="324"/>
      <c r="N66" s="324"/>
      <c r="O66" s="324"/>
      <c r="P66" s="241"/>
      <c r="Q66" s="241"/>
      <c r="R66" s="324"/>
      <c r="S66" s="561"/>
      <c r="T66" s="562"/>
      <c r="U66" s="358"/>
      <c r="V66" s="358"/>
      <c r="W66" s="358"/>
      <c r="X66" s="29"/>
      <c r="Y66" s="23"/>
    </row>
    <row r="67" spans="1:25" s="3" customFormat="1" ht="47.25" customHeight="1" x14ac:dyDescent="0.25">
      <c r="A67" s="13"/>
      <c r="B67" s="14"/>
      <c r="C67" s="249"/>
      <c r="D67" s="324"/>
      <c r="E67" s="324"/>
      <c r="F67" s="240"/>
      <c r="G67" s="324"/>
      <c r="H67" s="240"/>
      <c r="I67" s="605"/>
      <c r="J67" s="558"/>
      <c r="K67" s="565"/>
      <c r="L67" s="565"/>
      <c r="M67" s="324"/>
      <c r="N67" s="324"/>
      <c r="O67" s="324"/>
      <c r="P67" s="241"/>
      <c r="Q67" s="241"/>
      <c r="R67" s="324"/>
      <c r="S67" s="561"/>
      <c r="T67" s="562"/>
      <c r="U67" s="358"/>
      <c r="V67" s="358"/>
      <c r="W67" s="358"/>
      <c r="X67" s="29"/>
      <c r="Y67" s="23"/>
    </row>
    <row r="68" spans="1:25" s="3" customFormat="1" ht="47.25" customHeight="1" x14ac:dyDescent="0.25">
      <c r="A68" s="13"/>
      <c r="B68" s="14"/>
      <c r="C68" s="249"/>
      <c r="D68" s="324"/>
      <c r="E68" s="324"/>
      <c r="F68" s="240"/>
      <c r="G68" s="324"/>
      <c r="H68" s="240"/>
      <c r="I68" s="605"/>
      <c r="J68" s="558"/>
      <c r="K68" s="565"/>
      <c r="L68" s="565"/>
      <c r="M68" s="324"/>
      <c r="N68" s="324"/>
      <c r="O68" s="324"/>
      <c r="P68" s="241"/>
      <c r="Q68" s="241"/>
      <c r="R68" s="324"/>
      <c r="S68" s="561"/>
      <c r="T68" s="562"/>
      <c r="U68" s="358"/>
      <c r="V68" s="358"/>
      <c r="W68" s="358"/>
      <c r="X68" s="29"/>
      <c r="Y68" s="23"/>
    </row>
    <row r="69" spans="1:25" s="3" customFormat="1" ht="47.25" customHeight="1" x14ac:dyDescent="0.25">
      <c r="A69" s="13"/>
      <c r="B69" s="14"/>
      <c r="C69" s="249"/>
      <c r="D69" s="324"/>
      <c r="E69" s="324"/>
      <c r="F69" s="240"/>
      <c r="G69" s="324"/>
      <c r="H69" s="240"/>
      <c r="I69" s="605"/>
      <c r="J69" s="558"/>
      <c r="K69" s="565"/>
      <c r="L69" s="565"/>
      <c r="M69" s="324"/>
      <c r="N69" s="324"/>
      <c r="O69" s="324"/>
      <c r="P69" s="241"/>
      <c r="Q69" s="241"/>
      <c r="R69" s="324"/>
      <c r="S69" s="561"/>
      <c r="T69" s="562"/>
      <c r="U69" s="358"/>
      <c r="V69" s="358"/>
      <c r="W69" s="358"/>
      <c r="X69" s="29"/>
      <c r="Y69" s="23"/>
    </row>
    <row r="70" spans="1:25" s="3" customFormat="1" ht="47.25" customHeight="1" x14ac:dyDescent="0.25">
      <c r="A70" s="13"/>
      <c r="B70" s="14"/>
      <c r="C70" s="249"/>
      <c r="D70" s="324"/>
      <c r="E70" s="324"/>
      <c r="F70" s="240"/>
      <c r="G70" s="324"/>
      <c r="H70" s="240"/>
      <c r="I70" s="605"/>
      <c r="J70" s="558"/>
      <c r="K70" s="565"/>
      <c r="L70" s="565"/>
      <c r="M70" s="324"/>
      <c r="N70" s="324"/>
      <c r="O70" s="324"/>
      <c r="P70" s="241"/>
      <c r="Q70" s="241"/>
      <c r="R70" s="324"/>
      <c r="S70" s="561"/>
      <c r="T70" s="562"/>
      <c r="U70" s="358"/>
      <c r="V70" s="358"/>
      <c r="W70" s="358"/>
      <c r="X70" s="29"/>
      <c r="Y70" s="23"/>
    </row>
    <row r="71" spans="1:25" s="3" customFormat="1" ht="47.25" customHeight="1" x14ac:dyDescent="0.25">
      <c r="A71" s="13"/>
      <c r="B71" s="14"/>
      <c r="C71" s="249"/>
      <c r="D71" s="324"/>
      <c r="E71" s="324"/>
      <c r="F71" s="240"/>
      <c r="G71" s="324"/>
      <c r="H71" s="240"/>
      <c r="I71" s="605"/>
      <c r="J71" s="558"/>
      <c r="K71" s="565"/>
      <c r="L71" s="565"/>
      <c r="M71" s="324"/>
      <c r="N71" s="324"/>
      <c r="O71" s="324"/>
      <c r="P71" s="241"/>
      <c r="Q71" s="241"/>
      <c r="R71" s="324"/>
      <c r="S71" s="561"/>
      <c r="T71" s="562"/>
      <c r="U71" s="358"/>
      <c r="V71" s="358"/>
      <c r="W71" s="358"/>
      <c r="X71" s="29"/>
      <c r="Y71" s="23"/>
    </row>
    <row r="72" spans="1:25" s="3" customFormat="1" ht="47.25" customHeight="1" x14ac:dyDescent="0.25">
      <c r="A72" s="13"/>
      <c r="B72" s="14"/>
      <c r="C72" s="249"/>
      <c r="D72" s="324"/>
      <c r="E72" s="324"/>
      <c r="F72" s="240"/>
      <c r="G72" s="324"/>
      <c r="H72" s="240"/>
      <c r="I72" s="605"/>
      <c r="J72" s="558"/>
      <c r="K72" s="565"/>
      <c r="L72" s="565"/>
      <c r="M72" s="324"/>
      <c r="N72" s="324"/>
      <c r="O72" s="324"/>
      <c r="P72" s="241"/>
      <c r="Q72" s="241"/>
      <c r="R72" s="324"/>
      <c r="S72" s="561"/>
      <c r="T72" s="562"/>
      <c r="U72" s="358"/>
      <c r="V72" s="358"/>
      <c r="W72" s="358"/>
      <c r="X72" s="29"/>
      <c r="Y72" s="23"/>
    </row>
    <row r="73" spans="1:25" s="3" customFormat="1" ht="47.25" customHeight="1" x14ac:dyDescent="0.25">
      <c r="A73" s="13"/>
      <c r="B73" s="14"/>
      <c r="C73" s="249"/>
      <c r="D73" s="324"/>
      <c r="E73" s="324"/>
      <c r="F73" s="240"/>
      <c r="G73" s="324"/>
      <c r="H73" s="240"/>
      <c r="I73" s="605"/>
      <c r="J73" s="558"/>
      <c r="K73" s="565"/>
      <c r="L73" s="565"/>
      <c r="M73" s="324"/>
      <c r="N73" s="324"/>
      <c r="O73" s="324"/>
      <c r="P73" s="241"/>
      <c r="Q73" s="241"/>
      <c r="R73" s="324"/>
      <c r="S73" s="561"/>
      <c r="T73" s="562"/>
      <c r="U73" s="358"/>
      <c r="V73" s="358"/>
      <c r="W73" s="358"/>
      <c r="X73" s="29"/>
      <c r="Y73" s="23"/>
    </row>
    <row r="74" spans="1:25" s="3" customFormat="1" ht="45.95" customHeight="1" x14ac:dyDescent="0.25">
      <c r="A74" s="13"/>
      <c r="B74" s="14"/>
      <c r="C74" s="249"/>
      <c r="D74" s="324"/>
      <c r="E74" s="324"/>
      <c r="F74" s="240"/>
      <c r="G74" s="324"/>
      <c r="H74" s="240"/>
      <c r="I74" s="605"/>
      <c r="J74" s="558"/>
      <c r="K74" s="565"/>
      <c r="L74" s="565"/>
      <c r="M74" s="324"/>
      <c r="N74" s="324"/>
      <c r="O74" s="324"/>
      <c r="P74" s="241"/>
      <c r="Q74" s="241"/>
      <c r="R74" s="324"/>
      <c r="S74" s="561"/>
      <c r="T74" s="562"/>
      <c r="U74" s="358"/>
      <c r="V74" s="358"/>
      <c r="W74" s="358"/>
      <c r="X74" s="29"/>
      <c r="Y74" s="23"/>
    </row>
    <row r="75" spans="1:25" s="3" customFormat="1" ht="51.75" customHeight="1" x14ac:dyDescent="0.25">
      <c r="A75" s="13"/>
      <c r="B75" s="14"/>
      <c r="C75" s="249"/>
      <c r="D75" s="324"/>
      <c r="E75" s="324"/>
      <c r="F75" s="240"/>
      <c r="G75" s="324"/>
      <c r="H75" s="240"/>
      <c r="I75" s="605"/>
      <c r="J75" s="558"/>
      <c r="K75" s="565"/>
      <c r="L75" s="565"/>
      <c r="M75" s="324"/>
      <c r="N75" s="324"/>
      <c r="O75" s="324"/>
      <c r="P75" s="241"/>
      <c r="Q75" s="241"/>
      <c r="R75" s="324"/>
      <c r="S75" s="561"/>
      <c r="T75" s="562"/>
      <c r="U75" s="358"/>
      <c r="V75" s="358"/>
      <c r="W75" s="358"/>
      <c r="X75" s="29"/>
      <c r="Y75" s="23"/>
    </row>
    <row r="76" spans="1:25" s="3" customFormat="1" ht="51.75" customHeight="1" x14ac:dyDescent="0.25">
      <c r="A76" s="13"/>
      <c r="B76" s="14"/>
      <c r="C76" s="249"/>
      <c r="D76" s="324"/>
      <c r="E76" s="324"/>
      <c r="F76" s="240"/>
      <c r="G76" s="324"/>
      <c r="H76" s="240"/>
      <c r="I76" s="605"/>
      <c r="J76" s="558"/>
      <c r="K76" s="565"/>
      <c r="L76" s="565"/>
      <c r="M76" s="324"/>
      <c r="N76" s="324"/>
      <c r="O76" s="324"/>
      <c r="P76" s="241"/>
      <c r="Q76" s="241"/>
      <c r="R76" s="324"/>
      <c r="S76" s="561"/>
      <c r="T76" s="562"/>
      <c r="U76" s="358"/>
      <c r="V76" s="358"/>
      <c r="W76" s="358"/>
      <c r="X76" s="29"/>
      <c r="Y76" s="23"/>
    </row>
    <row r="77" spans="1:25" s="3" customFormat="1" ht="51.75" customHeight="1" x14ac:dyDescent="0.25">
      <c r="A77" s="13"/>
      <c r="B77" s="14"/>
      <c r="C77" s="249"/>
      <c r="D77" s="324"/>
      <c r="E77" s="324"/>
      <c r="F77" s="240"/>
      <c r="G77" s="324"/>
      <c r="H77" s="240"/>
      <c r="I77" s="605"/>
      <c r="J77" s="558"/>
      <c r="K77" s="565"/>
      <c r="L77" s="565"/>
      <c r="M77" s="324"/>
      <c r="N77" s="324"/>
      <c r="O77" s="324"/>
      <c r="P77" s="241"/>
      <c r="Q77" s="241"/>
      <c r="R77" s="324"/>
      <c r="S77" s="561"/>
      <c r="T77" s="562"/>
      <c r="U77" s="358"/>
      <c r="V77" s="358"/>
      <c r="W77" s="358"/>
      <c r="X77" s="29"/>
      <c r="Y77" s="23"/>
    </row>
    <row r="78" spans="1:25" s="3" customFormat="1" ht="51.75" customHeight="1" x14ac:dyDescent="0.25">
      <c r="A78" s="13"/>
      <c r="B78" s="14"/>
      <c r="C78" s="249"/>
      <c r="D78" s="324"/>
      <c r="E78" s="324"/>
      <c r="F78" s="240"/>
      <c r="G78" s="324"/>
      <c r="H78" s="240"/>
      <c r="I78" s="605"/>
      <c r="J78" s="558"/>
      <c r="K78" s="565"/>
      <c r="L78" s="565"/>
      <c r="M78" s="324"/>
      <c r="N78" s="324"/>
      <c r="O78" s="324"/>
      <c r="P78" s="241"/>
      <c r="Q78" s="241"/>
      <c r="R78" s="324"/>
      <c r="S78" s="561"/>
      <c r="T78" s="562"/>
      <c r="U78" s="358"/>
      <c r="V78" s="358"/>
      <c r="W78" s="358"/>
      <c r="X78" s="29"/>
      <c r="Y78" s="23"/>
    </row>
    <row r="79" spans="1:25" s="3" customFormat="1" ht="51.75" customHeight="1" x14ac:dyDescent="0.25">
      <c r="A79" s="13"/>
      <c r="B79" s="14"/>
      <c r="C79" s="249"/>
      <c r="D79" s="324"/>
      <c r="E79" s="324"/>
      <c r="F79" s="240"/>
      <c r="G79" s="324"/>
      <c r="H79" s="240"/>
      <c r="I79" s="605"/>
      <c r="J79" s="558"/>
      <c r="K79" s="565"/>
      <c r="L79" s="565"/>
      <c r="M79" s="324"/>
      <c r="N79" s="324"/>
      <c r="O79" s="324"/>
      <c r="P79" s="241"/>
      <c r="Q79" s="241"/>
      <c r="R79" s="324"/>
      <c r="S79" s="561"/>
      <c r="T79" s="562"/>
      <c r="U79" s="358"/>
      <c r="V79" s="358"/>
      <c r="W79" s="358"/>
      <c r="X79" s="29"/>
      <c r="Y79" s="23"/>
    </row>
    <row r="80" spans="1:25" s="3" customFormat="1" ht="47.25" customHeight="1" x14ac:dyDescent="0.25">
      <c r="A80" s="13"/>
      <c r="B80" s="14"/>
      <c r="C80" s="249"/>
      <c r="D80" s="324"/>
      <c r="E80" s="324"/>
      <c r="F80" s="240"/>
      <c r="G80" s="324"/>
      <c r="H80" s="240"/>
      <c r="I80" s="605"/>
      <c r="J80" s="558"/>
      <c r="K80" s="565"/>
      <c r="L80" s="565"/>
      <c r="M80" s="324"/>
      <c r="N80" s="324"/>
      <c r="O80" s="324"/>
      <c r="P80" s="241"/>
      <c r="Q80" s="241"/>
      <c r="R80" s="324"/>
      <c r="S80" s="561"/>
      <c r="T80" s="562"/>
      <c r="U80" s="358"/>
      <c r="V80" s="358"/>
      <c r="W80" s="358"/>
      <c r="X80" s="29"/>
      <c r="Y80" s="23"/>
    </row>
    <row r="81" spans="1:25" s="3" customFormat="1" ht="47.25" customHeight="1" x14ac:dyDescent="0.25">
      <c r="A81" s="13"/>
      <c r="B81" s="14"/>
      <c r="C81" s="249"/>
      <c r="D81" s="324"/>
      <c r="E81" s="324"/>
      <c r="F81" s="240"/>
      <c r="G81" s="324"/>
      <c r="H81" s="240"/>
      <c r="I81" s="605"/>
      <c r="J81" s="558"/>
      <c r="K81" s="565"/>
      <c r="L81" s="565"/>
      <c r="M81" s="324"/>
      <c r="N81" s="324"/>
      <c r="O81" s="324"/>
      <c r="P81" s="241"/>
      <c r="Q81" s="241"/>
      <c r="R81" s="324"/>
      <c r="S81" s="561"/>
      <c r="T81" s="562"/>
      <c r="U81" s="358"/>
      <c r="V81" s="358"/>
      <c r="W81" s="358"/>
      <c r="X81" s="29"/>
      <c r="Y81" s="23"/>
    </row>
    <row r="82" spans="1:25" s="3" customFormat="1" ht="47.25" customHeight="1" x14ac:dyDescent="0.25">
      <c r="A82" s="13"/>
      <c r="B82" s="14"/>
      <c r="C82" s="249"/>
      <c r="D82" s="324"/>
      <c r="E82" s="324"/>
      <c r="F82" s="240"/>
      <c r="G82" s="324"/>
      <c r="H82" s="240"/>
      <c r="I82" s="605"/>
      <c r="J82" s="558"/>
      <c r="K82" s="565"/>
      <c r="L82" s="565"/>
      <c r="M82" s="324"/>
      <c r="N82" s="324"/>
      <c r="O82" s="324"/>
      <c r="P82" s="241"/>
      <c r="Q82" s="241"/>
      <c r="R82" s="324"/>
      <c r="S82" s="561"/>
      <c r="T82" s="562"/>
      <c r="U82" s="358"/>
      <c r="V82" s="358"/>
      <c r="W82" s="358"/>
      <c r="X82" s="29"/>
      <c r="Y82" s="23"/>
    </row>
    <row r="83" spans="1:25" s="3" customFormat="1" ht="47.25" customHeight="1" x14ac:dyDescent="0.25">
      <c r="A83" s="13"/>
      <c r="B83" s="14"/>
      <c r="C83" s="249"/>
      <c r="D83" s="324"/>
      <c r="E83" s="324"/>
      <c r="F83" s="240"/>
      <c r="G83" s="324"/>
      <c r="H83" s="240"/>
      <c r="I83" s="605"/>
      <c r="J83" s="558"/>
      <c r="K83" s="565"/>
      <c r="L83" s="565"/>
      <c r="M83" s="324"/>
      <c r="N83" s="324"/>
      <c r="O83" s="324"/>
      <c r="P83" s="241"/>
      <c r="Q83" s="241"/>
      <c r="R83" s="324"/>
      <c r="S83" s="561"/>
      <c r="T83" s="562"/>
      <c r="U83" s="358"/>
      <c r="V83" s="358"/>
      <c r="W83" s="358"/>
      <c r="X83" s="29"/>
      <c r="Y83" s="23"/>
    </row>
    <row r="84" spans="1:25" s="3" customFormat="1" ht="47.25" customHeight="1" x14ac:dyDescent="0.25">
      <c r="A84" s="13"/>
      <c r="B84" s="14"/>
      <c r="C84" s="249"/>
      <c r="D84" s="324"/>
      <c r="E84" s="324"/>
      <c r="F84" s="240"/>
      <c r="G84" s="324"/>
      <c r="H84" s="240"/>
      <c r="I84" s="605"/>
      <c r="J84" s="558"/>
      <c r="K84" s="565"/>
      <c r="L84" s="565"/>
      <c r="M84" s="324"/>
      <c r="N84" s="324"/>
      <c r="O84" s="324"/>
      <c r="P84" s="241"/>
      <c r="Q84" s="241"/>
      <c r="R84" s="324"/>
      <c r="S84" s="561"/>
      <c r="T84" s="562"/>
      <c r="U84" s="358"/>
      <c r="V84" s="358"/>
      <c r="W84" s="358"/>
      <c r="X84" s="29"/>
      <c r="Y84" s="23"/>
    </row>
    <row r="85" spans="1:25" s="3" customFormat="1" ht="47.25" customHeight="1" x14ac:dyDescent="0.25">
      <c r="A85" s="13"/>
      <c r="B85" s="14"/>
      <c r="C85" s="249"/>
      <c r="D85" s="324"/>
      <c r="E85" s="324"/>
      <c r="F85" s="240"/>
      <c r="G85" s="324"/>
      <c r="H85" s="240"/>
      <c r="I85" s="605"/>
      <c r="J85" s="558"/>
      <c r="K85" s="565"/>
      <c r="L85" s="565"/>
      <c r="M85" s="324"/>
      <c r="N85" s="324"/>
      <c r="O85" s="324"/>
      <c r="P85" s="241"/>
      <c r="Q85" s="241"/>
      <c r="R85" s="324"/>
      <c r="S85" s="561"/>
      <c r="T85" s="562"/>
      <c r="U85" s="358"/>
      <c r="V85" s="358"/>
      <c r="W85" s="358"/>
      <c r="X85" s="29"/>
      <c r="Y85" s="23"/>
    </row>
    <row r="86" spans="1:25" s="3" customFormat="1" ht="47.25" customHeight="1" x14ac:dyDescent="0.25">
      <c r="A86" s="13"/>
      <c r="B86" s="14"/>
      <c r="C86" s="249"/>
      <c r="D86" s="324"/>
      <c r="E86" s="324"/>
      <c r="F86" s="240"/>
      <c r="G86" s="324"/>
      <c r="H86" s="240"/>
      <c r="I86" s="605"/>
      <c r="J86" s="558"/>
      <c r="K86" s="565"/>
      <c r="L86" s="565"/>
      <c r="M86" s="324"/>
      <c r="N86" s="324"/>
      <c r="O86" s="324"/>
      <c r="P86" s="241"/>
      <c r="Q86" s="241"/>
      <c r="R86" s="324"/>
      <c r="S86" s="561"/>
      <c r="T86" s="562"/>
      <c r="U86" s="358"/>
      <c r="V86" s="358"/>
      <c r="W86" s="358"/>
      <c r="X86" s="29"/>
      <c r="Y86" s="23"/>
    </row>
    <row r="87" spans="1:25" s="3" customFormat="1" ht="51.75" customHeight="1" x14ac:dyDescent="0.25">
      <c r="A87" s="13"/>
      <c r="B87" s="14"/>
      <c r="C87" s="249"/>
      <c r="D87" s="324"/>
      <c r="E87" s="324"/>
      <c r="F87" s="240"/>
      <c r="G87" s="324"/>
      <c r="H87" s="240"/>
      <c r="I87" s="605"/>
      <c r="J87" s="558"/>
      <c r="K87" s="565"/>
      <c r="L87" s="565"/>
      <c r="M87" s="324"/>
      <c r="N87" s="324"/>
      <c r="O87" s="324"/>
      <c r="P87" s="241"/>
      <c r="Q87" s="241"/>
      <c r="R87" s="324"/>
      <c r="S87" s="561"/>
      <c r="T87" s="562"/>
      <c r="U87" s="358"/>
      <c r="V87" s="358"/>
      <c r="W87" s="358"/>
      <c r="X87" s="29"/>
      <c r="Y87" s="23"/>
    </row>
    <row r="88" spans="1:25" s="3" customFormat="1" ht="51.75" customHeight="1" x14ac:dyDescent="0.25">
      <c r="A88" s="13"/>
      <c r="B88" s="14"/>
      <c r="C88" s="249"/>
      <c r="D88" s="324"/>
      <c r="E88" s="324"/>
      <c r="F88" s="240"/>
      <c r="G88" s="324"/>
      <c r="H88" s="240"/>
      <c r="I88" s="605"/>
      <c r="J88" s="558"/>
      <c r="K88" s="565"/>
      <c r="L88" s="565"/>
      <c r="M88" s="324"/>
      <c r="N88" s="324"/>
      <c r="O88" s="324"/>
      <c r="P88" s="241"/>
      <c r="Q88" s="241"/>
      <c r="R88" s="324"/>
      <c r="S88" s="561"/>
      <c r="T88" s="562"/>
      <c r="U88" s="358"/>
      <c r="V88" s="358"/>
      <c r="W88" s="358"/>
      <c r="X88" s="29"/>
      <c r="Y88" s="23"/>
    </row>
    <row r="89" spans="1:25" s="3" customFormat="1" ht="47.25" customHeight="1" x14ac:dyDescent="0.25">
      <c r="A89" s="13"/>
      <c r="B89" s="14"/>
      <c r="C89" s="249"/>
      <c r="D89" s="324"/>
      <c r="E89" s="324"/>
      <c r="F89" s="240"/>
      <c r="G89" s="324"/>
      <c r="H89" s="240"/>
      <c r="I89" s="605"/>
      <c r="J89" s="558"/>
      <c r="K89" s="565"/>
      <c r="L89" s="565"/>
      <c r="M89" s="324"/>
      <c r="N89" s="324"/>
      <c r="O89" s="324"/>
      <c r="P89" s="241"/>
      <c r="Q89" s="241"/>
      <c r="R89" s="324"/>
      <c r="S89" s="561"/>
      <c r="T89" s="562"/>
      <c r="U89" s="358"/>
      <c r="V89" s="358"/>
      <c r="W89" s="358"/>
      <c r="X89" s="29"/>
      <c r="Y89" s="23"/>
    </row>
    <row r="90" spans="1:25" s="3" customFormat="1" ht="51.75" customHeight="1" x14ac:dyDescent="0.25">
      <c r="A90" s="13"/>
      <c r="B90" s="14"/>
      <c r="C90" s="249"/>
      <c r="D90" s="324"/>
      <c r="E90" s="324"/>
      <c r="F90" s="240"/>
      <c r="G90" s="324"/>
      <c r="H90" s="240"/>
      <c r="I90" s="605"/>
      <c r="J90" s="558"/>
      <c r="K90" s="565"/>
      <c r="L90" s="565"/>
      <c r="M90" s="324"/>
      <c r="N90" s="324"/>
      <c r="O90" s="324"/>
      <c r="P90" s="241"/>
      <c r="Q90" s="241"/>
      <c r="R90" s="324"/>
      <c r="S90" s="561"/>
      <c r="T90" s="562"/>
      <c r="U90" s="358"/>
      <c r="V90" s="358"/>
      <c r="W90" s="358"/>
      <c r="X90" s="29"/>
      <c r="Y90" s="23"/>
    </row>
    <row r="91" spans="1:25" s="3" customFormat="1" ht="47.25" customHeight="1" x14ac:dyDescent="0.25">
      <c r="A91" s="13"/>
      <c r="B91" s="14"/>
      <c r="C91" s="249"/>
      <c r="D91" s="324"/>
      <c r="E91" s="324"/>
      <c r="F91" s="240"/>
      <c r="G91" s="324"/>
      <c r="H91" s="240"/>
      <c r="I91" s="605"/>
      <c r="J91" s="558"/>
      <c r="K91" s="565"/>
      <c r="L91" s="565"/>
      <c r="M91" s="324"/>
      <c r="N91" s="324"/>
      <c r="O91" s="324"/>
      <c r="P91" s="241"/>
      <c r="Q91" s="241"/>
      <c r="R91" s="324"/>
      <c r="S91" s="561"/>
      <c r="T91" s="562"/>
      <c r="U91" s="358"/>
      <c r="V91" s="358"/>
      <c r="W91" s="358"/>
      <c r="X91" s="29"/>
      <c r="Y91" s="23"/>
    </row>
    <row r="92" spans="1:25" s="3" customFormat="1" ht="47.25" customHeight="1" x14ac:dyDescent="0.25">
      <c r="A92" s="13"/>
      <c r="B92" s="14"/>
      <c r="C92" s="249"/>
      <c r="D92" s="324"/>
      <c r="E92" s="324"/>
      <c r="F92" s="240"/>
      <c r="G92" s="324"/>
      <c r="H92" s="240"/>
      <c r="I92" s="605"/>
      <c r="J92" s="558"/>
      <c r="K92" s="565"/>
      <c r="L92" s="565"/>
      <c r="M92" s="324"/>
      <c r="N92" s="324"/>
      <c r="O92" s="324"/>
      <c r="P92" s="241"/>
      <c r="Q92" s="241"/>
      <c r="R92" s="324"/>
      <c r="S92" s="561"/>
      <c r="T92" s="562"/>
      <c r="U92" s="358"/>
      <c r="V92" s="358"/>
      <c r="W92" s="358"/>
      <c r="X92" s="29"/>
      <c r="Y92" s="23"/>
    </row>
    <row r="93" spans="1:25" s="3" customFormat="1" ht="51.75" customHeight="1" x14ac:dyDescent="0.25">
      <c r="A93" s="13"/>
      <c r="B93" s="14"/>
      <c r="C93" s="249"/>
      <c r="D93" s="324"/>
      <c r="E93" s="324"/>
      <c r="F93" s="240"/>
      <c r="G93" s="324"/>
      <c r="H93" s="240"/>
      <c r="I93" s="605"/>
      <c r="J93" s="558"/>
      <c r="K93" s="565"/>
      <c r="L93" s="565"/>
      <c r="M93" s="324"/>
      <c r="N93" s="324"/>
      <c r="O93" s="324"/>
      <c r="P93" s="241"/>
      <c r="Q93" s="241"/>
      <c r="R93" s="324"/>
      <c r="S93" s="561"/>
      <c r="T93" s="562"/>
      <c r="U93" s="358"/>
      <c r="V93" s="358"/>
      <c r="W93" s="358"/>
      <c r="X93" s="29"/>
      <c r="Y93" s="23"/>
    </row>
    <row r="94" spans="1:25" s="3" customFormat="1" ht="47.25" customHeight="1" x14ac:dyDescent="0.25">
      <c r="A94" s="13"/>
      <c r="B94" s="14"/>
      <c r="C94" s="249"/>
      <c r="D94" s="324"/>
      <c r="E94" s="324"/>
      <c r="F94" s="240"/>
      <c r="G94" s="324"/>
      <c r="H94" s="240"/>
      <c r="I94" s="605"/>
      <c r="J94" s="558"/>
      <c r="K94" s="565"/>
      <c r="L94" s="565"/>
      <c r="M94" s="324"/>
      <c r="N94" s="324"/>
      <c r="O94" s="324"/>
      <c r="P94" s="241"/>
      <c r="Q94" s="241"/>
      <c r="R94" s="324"/>
      <c r="S94" s="561"/>
      <c r="T94" s="562"/>
      <c r="U94" s="358"/>
      <c r="V94" s="358"/>
      <c r="W94" s="358"/>
      <c r="X94" s="29"/>
      <c r="Y94" s="23"/>
    </row>
    <row r="95" spans="1:25" s="3" customFormat="1" ht="47.25" customHeight="1" x14ac:dyDescent="0.25">
      <c r="A95" s="13"/>
      <c r="B95" s="14"/>
      <c r="C95" s="249"/>
      <c r="D95" s="324"/>
      <c r="E95" s="324"/>
      <c r="F95" s="240"/>
      <c r="G95" s="324"/>
      <c r="H95" s="240"/>
      <c r="I95" s="605"/>
      <c r="J95" s="558"/>
      <c r="K95" s="565"/>
      <c r="L95" s="565"/>
      <c r="M95" s="324"/>
      <c r="N95" s="324"/>
      <c r="O95" s="324"/>
      <c r="P95" s="241"/>
      <c r="Q95" s="241"/>
      <c r="R95" s="324"/>
      <c r="S95" s="561"/>
      <c r="T95" s="562"/>
      <c r="U95" s="358"/>
      <c r="V95" s="358"/>
      <c r="W95" s="358"/>
      <c r="X95" s="29"/>
      <c r="Y95" s="23"/>
    </row>
    <row r="96" spans="1:25" s="3" customFormat="1" ht="47.25" customHeight="1" x14ac:dyDescent="0.25">
      <c r="A96" s="13"/>
      <c r="B96" s="14"/>
      <c r="C96" s="249"/>
      <c r="D96" s="324"/>
      <c r="E96" s="324"/>
      <c r="F96" s="240"/>
      <c r="G96" s="324"/>
      <c r="H96" s="240"/>
      <c r="I96" s="605"/>
      <c r="J96" s="558"/>
      <c r="K96" s="565"/>
      <c r="L96" s="565"/>
      <c r="M96" s="324"/>
      <c r="N96" s="324"/>
      <c r="O96" s="324"/>
      <c r="P96" s="241"/>
      <c r="Q96" s="241"/>
      <c r="R96" s="324"/>
      <c r="S96" s="561"/>
      <c r="T96" s="562"/>
      <c r="U96" s="358"/>
      <c r="V96" s="358"/>
      <c r="W96" s="358"/>
      <c r="X96" s="29"/>
      <c r="Y96" s="23"/>
    </row>
    <row r="97" spans="1:25" s="3" customFormat="1" ht="47.25" customHeight="1" x14ac:dyDescent="0.25">
      <c r="A97" s="13"/>
      <c r="B97" s="14"/>
      <c r="C97" s="249"/>
      <c r="D97" s="324"/>
      <c r="E97" s="324"/>
      <c r="F97" s="240"/>
      <c r="G97" s="324"/>
      <c r="H97" s="240"/>
      <c r="I97" s="605"/>
      <c r="J97" s="558"/>
      <c r="K97" s="565"/>
      <c r="L97" s="565"/>
      <c r="M97" s="324"/>
      <c r="N97" s="324"/>
      <c r="O97" s="324"/>
      <c r="P97" s="241"/>
      <c r="Q97" s="241"/>
      <c r="R97" s="324"/>
      <c r="S97" s="561"/>
      <c r="T97" s="562"/>
      <c r="U97" s="358"/>
      <c r="V97" s="358"/>
      <c r="W97" s="358"/>
      <c r="X97" s="29"/>
      <c r="Y97" s="23"/>
    </row>
    <row r="98" spans="1:25" s="3" customFormat="1" ht="47.25" customHeight="1" x14ac:dyDescent="0.25">
      <c r="A98" s="13"/>
      <c r="B98" s="14"/>
      <c r="C98" s="249"/>
      <c r="D98" s="324"/>
      <c r="E98" s="324"/>
      <c r="F98" s="240"/>
      <c r="G98" s="324"/>
      <c r="H98" s="240"/>
      <c r="I98" s="605"/>
      <c r="J98" s="558"/>
      <c r="K98" s="565"/>
      <c r="L98" s="565"/>
      <c r="M98" s="324"/>
      <c r="N98" s="324"/>
      <c r="O98" s="324"/>
      <c r="P98" s="241"/>
      <c r="Q98" s="241"/>
      <c r="R98" s="324"/>
      <c r="S98" s="561"/>
      <c r="T98" s="562"/>
      <c r="U98" s="358"/>
      <c r="V98" s="358"/>
      <c r="W98" s="358"/>
      <c r="X98" s="29"/>
      <c r="Y98" s="23"/>
    </row>
    <row r="99" spans="1:25" s="3" customFormat="1" ht="47.25" customHeight="1" x14ac:dyDescent="0.25">
      <c r="A99" s="13"/>
      <c r="B99" s="14"/>
      <c r="C99" s="249"/>
      <c r="D99" s="324"/>
      <c r="E99" s="324"/>
      <c r="F99" s="240"/>
      <c r="G99" s="324"/>
      <c r="H99" s="240"/>
      <c r="I99" s="605"/>
      <c r="J99" s="558"/>
      <c r="K99" s="565"/>
      <c r="L99" s="565"/>
      <c r="M99" s="324"/>
      <c r="N99" s="324"/>
      <c r="O99" s="324"/>
      <c r="P99" s="241"/>
      <c r="Q99" s="241"/>
      <c r="R99" s="324"/>
      <c r="S99" s="561"/>
      <c r="T99" s="562"/>
      <c r="U99" s="358"/>
      <c r="V99" s="358"/>
      <c r="W99" s="358"/>
      <c r="X99" s="29"/>
      <c r="Y99" s="23"/>
    </row>
    <row r="100" spans="1:25" s="3" customFormat="1" ht="47.25" customHeight="1" x14ac:dyDescent="0.25">
      <c r="A100" s="13"/>
      <c r="B100" s="14"/>
      <c r="C100" s="249"/>
      <c r="D100" s="324"/>
      <c r="E100" s="324"/>
      <c r="F100" s="240"/>
      <c r="G100" s="324"/>
      <c r="H100" s="240"/>
      <c r="I100" s="605"/>
      <c r="J100" s="558"/>
      <c r="K100" s="565"/>
      <c r="L100" s="565"/>
      <c r="M100" s="324"/>
      <c r="N100" s="324"/>
      <c r="O100" s="324"/>
      <c r="P100" s="241"/>
      <c r="Q100" s="241"/>
      <c r="R100" s="324"/>
      <c r="S100" s="561"/>
      <c r="T100" s="562"/>
      <c r="U100" s="358"/>
      <c r="V100" s="358"/>
      <c r="W100" s="358"/>
      <c r="X100" s="29"/>
      <c r="Y100" s="23"/>
    </row>
    <row r="101" spans="1:25" s="3" customFormat="1" ht="47.25" customHeight="1" x14ac:dyDescent="0.25">
      <c r="A101" s="13"/>
      <c r="B101" s="14"/>
      <c r="C101" s="249"/>
      <c r="D101" s="324"/>
      <c r="E101" s="324"/>
      <c r="F101" s="240"/>
      <c r="G101" s="324"/>
      <c r="H101" s="240"/>
      <c r="I101" s="605"/>
      <c r="J101" s="558"/>
      <c r="K101" s="565"/>
      <c r="L101" s="565"/>
      <c r="M101" s="324"/>
      <c r="N101" s="324"/>
      <c r="O101" s="324"/>
      <c r="P101" s="241"/>
      <c r="Q101" s="241"/>
      <c r="R101" s="324"/>
      <c r="S101" s="561"/>
      <c r="T101" s="562"/>
      <c r="U101" s="358"/>
      <c r="V101" s="358"/>
      <c r="W101" s="358"/>
      <c r="X101" s="29"/>
      <c r="Y101" s="23"/>
    </row>
    <row r="102" spans="1:25" s="3" customFormat="1" ht="47.25" customHeight="1" thickBot="1" x14ac:dyDescent="0.3">
      <c r="A102" s="13"/>
      <c r="B102" s="14"/>
      <c r="C102" s="254"/>
      <c r="D102" s="325"/>
      <c r="E102" s="325"/>
      <c r="F102" s="243"/>
      <c r="G102" s="325"/>
      <c r="H102" s="243"/>
      <c r="I102" s="627"/>
      <c r="J102" s="628"/>
      <c r="K102" s="566"/>
      <c r="L102" s="566"/>
      <c r="M102" s="325"/>
      <c r="N102" s="325"/>
      <c r="O102" s="325"/>
      <c r="P102" s="244"/>
      <c r="Q102" s="244"/>
      <c r="R102" s="325"/>
      <c r="S102" s="561"/>
      <c r="T102" s="562"/>
      <c r="U102" s="358"/>
      <c r="V102" s="358"/>
      <c r="W102" s="35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18"/>
      <c r="D106" s="619"/>
      <c r="E106" s="619"/>
      <c r="F106" s="619"/>
      <c r="G106" s="619"/>
      <c r="H106" s="619"/>
      <c r="I106" s="62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21"/>
      <c r="D107" s="622"/>
      <c r="E107" s="622"/>
      <c r="F107" s="622"/>
      <c r="G107" s="622"/>
      <c r="H107" s="622"/>
      <c r="I107" s="62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21"/>
      <c r="D108" s="622"/>
      <c r="E108" s="622"/>
      <c r="F108" s="622"/>
      <c r="G108" s="622"/>
      <c r="H108" s="622"/>
      <c r="I108" s="62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21"/>
      <c r="D109" s="622"/>
      <c r="E109" s="622"/>
      <c r="F109" s="622"/>
      <c r="G109" s="622"/>
      <c r="H109" s="622"/>
      <c r="I109" s="623"/>
      <c r="J109" s="18"/>
      <c r="K109" s="18"/>
      <c r="L109" s="18"/>
      <c r="M109" s="18"/>
      <c r="N109" s="18"/>
      <c r="O109" s="18"/>
      <c r="P109" s="18"/>
      <c r="Q109" s="18"/>
      <c r="R109" s="18"/>
      <c r="S109" s="18"/>
      <c r="T109" s="18"/>
      <c r="U109" s="18"/>
      <c r="V109" s="18"/>
      <c r="W109" s="18"/>
      <c r="X109" s="29"/>
    </row>
    <row r="110" spans="1:25" ht="19.5" thickBot="1" x14ac:dyDescent="0.3">
      <c r="A110" s="1"/>
      <c r="B110" s="30"/>
      <c r="C110" s="624"/>
      <c r="D110" s="625"/>
      <c r="E110" s="625"/>
      <c r="F110" s="625"/>
      <c r="G110" s="625"/>
      <c r="H110" s="625"/>
      <c r="I110" s="626"/>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63" t="s">
        <v>669</v>
      </c>
      <c r="D115" s="564"/>
      <c r="E115" s="563" t="s">
        <v>670</v>
      </c>
      <c r="F115" s="573"/>
      <c r="G115" s="573"/>
      <c r="H115" s="564"/>
      <c r="I115" s="331" t="s">
        <v>23</v>
      </c>
      <c r="J115" s="333" t="s">
        <v>48</v>
      </c>
      <c r="K115" s="333" t="s">
        <v>49</v>
      </c>
      <c r="L115" s="333" t="s">
        <v>50</v>
      </c>
      <c r="M115" s="333" t="s">
        <v>51</v>
      </c>
      <c r="N115" s="333" t="s">
        <v>21</v>
      </c>
      <c r="O115" s="54" t="s">
        <v>8</v>
      </c>
      <c r="P115" s="18"/>
      <c r="Q115" s="18"/>
      <c r="R115" s="18"/>
      <c r="S115" s="18"/>
      <c r="T115" s="18"/>
      <c r="U115" s="18"/>
      <c r="V115" s="18"/>
      <c r="W115" s="18"/>
      <c r="X115" s="29"/>
    </row>
    <row r="116" spans="1:24" ht="47.25" customHeight="1" x14ac:dyDescent="0.25">
      <c r="A116" s="1"/>
      <c r="B116" s="30"/>
      <c r="C116" s="559"/>
      <c r="D116" s="560"/>
      <c r="E116" s="574"/>
      <c r="F116" s="574"/>
      <c r="G116" s="574"/>
      <c r="H116" s="574"/>
      <c r="I116" s="332"/>
      <c r="J116" s="332"/>
      <c r="K116" s="332"/>
      <c r="L116" s="332"/>
      <c r="M116" s="332"/>
      <c r="N116" s="332"/>
      <c r="O116" s="238"/>
      <c r="P116" s="18"/>
      <c r="Q116" s="18"/>
      <c r="R116" s="18"/>
      <c r="S116" s="18"/>
      <c r="T116" s="18"/>
      <c r="U116" s="18"/>
      <c r="V116" s="18"/>
      <c r="W116" s="18"/>
      <c r="X116" s="29"/>
    </row>
    <row r="117" spans="1:24" ht="47.25" customHeight="1" x14ac:dyDescent="0.25">
      <c r="A117" s="1"/>
      <c r="B117" s="30"/>
      <c r="C117" s="557"/>
      <c r="D117" s="558"/>
      <c r="E117" s="575"/>
      <c r="F117" s="576"/>
      <c r="G117" s="576"/>
      <c r="H117" s="577"/>
      <c r="I117" s="329"/>
      <c r="J117" s="329"/>
      <c r="K117" s="329"/>
      <c r="L117" s="329"/>
      <c r="M117" s="329"/>
      <c r="N117" s="329"/>
      <c r="O117" s="319"/>
      <c r="P117" s="18"/>
      <c r="Q117" s="18"/>
      <c r="R117" s="18"/>
      <c r="S117" s="18"/>
      <c r="T117" s="18"/>
      <c r="U117" s="18"/>
      <c r="V117" s="18"/>
      <c r="W117" s="18"/>
      <c r="X117" s="29"/>
    </row>
    <row r="118" spans="1:24" ht="47.25" customHeight="1" x14ac:dyDescent="0.25">
      <c r="A118" s="1"/>
      <c r="B118" s="30"/>
      <c r="C118" s="557"/>
      <c r="D118" s="558"/>
      <c r="E118" s="570"/>
      <c r="F118" s="571"/>
      <c r="G118" s="571"/>
      <c r="H118" s="572"/>
      <c r="I118" s="329"/>
      <c r="J118" s="329"/>
      <c r="K118" s="329"/>
      <c r="L118" s="329"/>
      <c r="M118" s="329"/>
      <c r="N118" s="329"/>
      <c r="O118" s="319"/>
      <c r="P118" s="18"/>
      <c r="Q118" s="18"/>
      <c r="R118" s="18"/>
      <c r="S118" s="18"/>
      <c r="T118" s="18"/>
      <c r="U118" s="18"/>
      <c r="V118" s="18"/>
      <c r="W118" s="18"/>
      <c r="X118" s="29"/>
    </row>
    <row r="119" spans="1:24" ht="47.25" customHeight="1" x14ac:dyDescent="0.25">
      <c r="A119" s="1"/>
      <c r="B119" s="30"/>
      <c r="C119" s="557"/>
      <c r="D119" s="558"/>
      <c r="E119" s="570"/>
      <c r="F119" s="571"/>
      <c r="G119" s="571"/>
      <c r="H119" s="572"/>
      <c r="I119" s="329"/>
      <c r="J119" s="329"/>
      <c r="K119" s="329"/>
      <c r="L119" s="329"/>
      <c r="M119" s="329"/>
      <c r="N119" s="329"/>
      <c r="O119" s="319"/>
      <c r="P119" s="18"/>
      <c r="Q119" s="18"/>
      <c r="R119" s="18"/>
      <c r="S119" s="18"/>
      <c r="T119" s="18"/>
      <c r="U119" s="18"/>
      <c r="V119" s="18"/>
      <c r="W119" s="18"/>
      <c r="X119" s="29"/>
    </row>
    <row r="120" spans="1:24" ht="47.25" customHeight="1" x14ac:dyDescent="0.25">
      <c r="A120" s="1"/>
      <c r="B120" s="30"/>
      <c r="C120" s="557"/>
      <c r="D120" s="558"/>
      <c r="E120" s="570"/>
      <c r="F120" s="571"/>
      <c r="G120" s="571"/>
      <c r="H120" s="572"/>
      <c r="I120" s="329"/>
      <c r="J120" s="329"/>
      <c r="K120" s="329"/>
      <c r="L120" s="329"/>
      <c r="M120" s="329"/>
      <c r="N120" s="329"/>
      <c r="O120" s="319"/>
      <c r="P120" s="18"/>
      <c r="Q120" s="18"/>
      <c r="R120" s="18"/>
      <c r="S120" s="18"/>
      <c r="T120" s="18"/>
      <c r="U120" s="18"/>
      <c r="V120" s="18"/>
      <c r="W120" s="18"/>
      <c r="X120" s="29"/>
    </row>
    <row r="121" spans="1:24" ht="47.25" customHeight="1" x14ac:dyDescent="0.25">
      <c r="A121" s="1"/>
      <c r="B121" s="30"/>
      <c r="C121" s="557"/>
      <c r="D121" s="558"/>
      <c r="E121" s="570"/>
      <c r="F121" s="571"/>
      <c r="G121" s="571"/>
      <c r="H121" s="572"/>
      <c r="I121" s="329"/>
      <c r="J121" s="329"/>
      <c r="K121" s="329"/>
      <c r="L121" s="329"/>
      <c r="M121" s="329"/>
      <c r="N121" s="329"/>
      <c r="O121" s="319"/>
      <c r="P121" s="18"/>
      <c r="Q121" s="18"/>
      <c r="R121" s="18"/>
      <c r="S121" s="18"/>
      <c r="T121" s="18"/>
      <c r="U121" s="18"/>
      <c r="V121" s="18"/>
      <c r="W121" s="18"/>
      <c r="X121" s="29"/>
    </row>
    <row r="122" spans="1:24" ht="47.25" customHeight="1" x14ac:dyDescent="0.25">
      <c r="A122" s="1"/>
      <c r="B122" s="30"/>
      <c r="C122" s="557"/>
      <c r="D122" s="558"/>
      <c r="E122" s="570"/>
      <c r="F122" s="571"/>
      <c r="G122" s="571"/>
      <c r="H122" s="572"/>
      <c r="I122" s="329"/>
      <c r="J122" s="329"/>
      <c r="K122" s="329"/>
      <c r="L122" s="329"/>
      <c r="M122" s="329"/>
      <c r="N122" s="329"/>
      <c r="O122" s="319"/>
      <c r="P122" s="18"/>
      <c r="Q122" s="18"/>
      <c r="R122" s="18"/>
      <c r="S122" s="18"/>
      <c r="T122" s="18"/>
      <c r="U122" s="18"/>
      <c r="V122" s="18"/>
      <c r="W122" s="18"/>
      <c r="X122" s="29"/>
    </row>
    <row r="123" spans="1:24" ht="47.25" customHeight="1" x14ac:dyDescent="0.25">
      <c r="A123" s="1"/>
      <c r="B123" s="30"/>
      <c r="C123" s="557"/>
      <c r="D123" s="558"/>
      <c r="E123" s="570"/>
      <c r="F123" s="571"/>
      <c r="G123" s="571"/>
      <c r="H123" s="572"/>
      <c r="I123" s="329"/>
      <c r="J123" s="329"/>
      <c r="K123" s="329"/>
      <c r="L123" s="329"/>
      <c r="M123" s="329"/>
      <c r="N123" s="329"/>
      <c r="O123" s="319"/>
      <c r="P123" s="18"/>
      <c r="Q123" s="18"/>
      <c r="R123" s="18"/>
      <c r="S123" s="18"/>
      <c r="T123" s="18"/>
      <c r="U123" s="18"/>
      <c r="V123" s="18"/>
      <c r="W123" s="18"/>
      <c r="X123" s="29"/>
    </row>
    <row r="124" spans="1:24" ht="47.25" customHeight="1" x14ac:dyDescent="0.25">
      <c r="B124" s="30"/>
      <c r="C124" s="557"/>
      <c r="D124" s="558"/>
      <c r="E124" s="570"/>
      <c r="F124" s="571"/>
      <c r="G124" s="571"/>
      <c r="H124" s="572"/>
      <c r="I124" s="329"/>
      <c r="J124" s="329"/>
      <c r="K124" s="329"/>
      <c r="L124" s="329"/>
      <c r="M124" s="329"/>
      <c r="N124" s="329"/>
      <c r="O124" s="319"/>
      <c r="P124" s="18"/>
      <c r="Q124" s="18"/>
      <c r="R124" s="18"/>
      <c r="S124" s="18"/>
      <c r="T124" s="18"/>
      <c r="U124" s="18"/>
      <c r="V124" s="18"/>
      <c r="W124" s="18"/>
      <c r="X124" s="29"/>
    </row>
    <row r="125" spans="1:24" ht="47.25" customHeight="1" x14ac:dyDescent="0.25">
      <c r="B125" s="30"/>
      <c r="C125" s="557"/>
      <c r="D125" s="558"/>
      <c r="E125" s="570"/>
      <c r="F125" s="571"/>
      <c r="G125" s="571"/>
      <c r="H125" s="572"/>
      <c r="I125" s="329"/>
      <c r="J125" s="329"/>
      <c r="K125" s="329"/>
      <c r="L125" s="329"/>
      <c r="M125" s="329"/>
      <c r="N125" s="329"/>
      <c r="O125" s="319"/>
      <c r="P125" s="18"/>
      <c r="Q125" s="18"/>
      <c r="R125" s="18"/>
      <c r="S125" s="18"/>
      <c r="T125" s="18"/>
      <c r="U125" s="18"/>
      <c r="V125" s="18"/>
      <c r="W125" s="18"/>
      <c r="X125" s="29"/>
    </row>
    <row r="126" spans="1:24" ht="47.25" customHeight="1" x14ac:dyDescent="0.25">
      <c r="B126" s="30"/>
      <c r="C126" s="557"/>
      <c r="D126" s="558"/>
      <c r="E126" s="570"/>
      <c r="F126" s="571"/>
      <c r="G126" s="571"/>
      <c r="H126" s="572"/>
      <c r="I126" s="329"/>
      <c r="J126" s="329"/>
      <c r="K126" s="329"/>
      <c r="L126" s="329"/>
      <c r="M126" s="329"/>
      <c r="N126" s="329"/>
      <c r="O126" s="319"/>
      <c r="P126" s="18"/>
      <c r="Q126" s="18"/>
      <c r="R126" s="18"/>
      <c r="S126" s="18"/>
      <c r="T126" s="18"/>
      <c r="U126" s="18"/>
      <c r="V126" s="18"/>
      <c r="W126" s="18"/>
      <c r="X126" s="29"/>
    </row>
    <row r="127" spans="1:24" ht="47.25" customHeight="1" x14ac:dyDescent="0.25">
      <c r="B127" s="30"/>
      <c r="C127" s="557"/>
      <c r="D127" s="558"/>
      <c r="E127" s="570"/>
      <c r="F127" s="571"/>
      <c r="G127" s="571"/>
      <c r="H127" s="572"/>
      <c r="I127" s="329"/>
      <c r="J127" s="329"/>
      <c r="K127" s="329"/>
      <c r="L127" s="329"/>
      <c r="M127" s="329"/>
      <c r="N127" s="329"/>
      <c r="O127" s="319"/>
      <c r="P127" s="18"/>
      <c r="Q127" s="18"/>
      <c r="R127" s="18"/>
      <c r="S127" s="18"/>
      <c r="T127" s="18"/>
      <c r="U127" s="18"/>
      <c r="V127" s="18"/>
      <c r="W127" s="18"/>
      <c r="X127" s="29"/>
    </row>
    <row r="128" spans="1:24" ht="47.25" customHeight="1" x14ac:dyDescent="0.25">
      <c r="B128" s="30"/>
      <c r="C128" s="557"/>
      <c r="D128" s="558"/>
      <c r="E128" s="570"/>
      <c r="F128" s="571"/>
      <c r="G128" s="571"/>
      <c r="H128" s="572"/>
      <c r="I128" s="329"/>
      <c r="J128" s="329"/>
      <c r="K128" s="329"/>
      <c r="L128" s="329"/>
      <c r="M128" s="329"/>
      <c r="N128" s="329"/>
      <c r="O128" s="319"/>
      <c r="P128" s="18"/>
      <c r="Q128" s="18"/>
      <c r="R128" s="18"/>
      <c r="S128" s="18"/>
      <c r="T128" s="18"/>
      <c r="U128" s="18"/>
      <c r="V128" s="18"/>
      <c r="W128" s="18"/>
      <c r="X128" s="29"/>
    </row>
    <row r="129" spans="2:24" ht="47.25" customHeight="1" x14ac:dyDescent="0.25">
      <c r="B129" s="30"/>
      <c r="C129" s="557"/>
      <c r="D129" s="558"/>
      <c r="E129" s="570"/>
      <c r="F129" s="571"/>
      <c r="G129" s="571"/>
      <c r="H129" s="572"/>
      <c r="I129" s="329"/>
      <c r="J129" s="329"/>
      <c r="K129" s="329"/>
      <c r="L129" s="329"/>
      <c r="M129" s="329"/>
      <c r="N129" s="329"/>
      <c r="O129" s="319"/>
      <c r="P129" s="18"/>
      <c r="Q129" s="18"/>
      <c r="R129" s="18"/>
      <c r="S129" s="18"/>
      <c r="T129" s="18"/>
      <c r="U129" s="18"/>
      <c r="V129" s="18"/>
      <c r="W129" s="18"/>
      <c r="X129" s="29"/>
    </row>
    <row r="130" spans="2:24" ht="47.25" customHeight="1" x14ac:dyDescent="0.25">
      <c r="B130" s="30"/>
      <c r="C130" s="557"/>
      <c r="D130" s="558"/>
      <c r="E130" s="570"/>
      <c r="F130" s="571"/>
      <c r="G130" s="571"/>
      <c r="H130" s="572"/>
      <c r="I130" s="329"/>
      <c r="J130" s="329"/>
      <c r="K130" s="329"/>
      <c r="L130" s="329"/>
      <c r="M130" s="329"/>
      <c r="N130" s="329"/>
      <c r="O130" s="319"/>
      <c r="P130" s="18"/>
      <c r="Q130" s="18"/>
      <c r="R130" s="18"/>
      <c r="S130" s="18"/>
      <c r="T130" s="18"/>
      <c r="U130" s="18"/>
      <c r="V130" s="18"/>
      <c r="W130" s="18"/>
      <c r="X130" s="29"/>
    </row>
    <row r="131" spans="2:24" ht="47.25" customHeight="1" x14ac:dyDescent="0.25">
      <c r="B131" s="30"/>
      <c r="C131" s="557"/>
      <c r="D131" s="558"/>
      <c r="E131" s="570"/>
      <c r="F131" s="571"/>
      <c r="G131" s="571"/>
      <c r="H131" s="572"/>
      <c r="I131" s="329"/>
      <c r="J131" s="329"/>
      <c r="K131" s="329"/>
      <c r="L131" s="329"/>
      <c r="M131" s="329"/>
      <c r="N131" s="329"/>
      <c r="O131" s="319"/>
      <c r="P131" s="18"/>
      <c r="Q131" s="18"/>
      <c r="R131" s="18"/>
      <c r="S131" s="18"/>
      <c r="T131" s="18"/>
      <c r="U131" s="18"/>
      <c r="V131" s="18"/>
      <c r="W131" s="18"/>
      <c r="X131" s="29"/>
    </row>
    <row r="132" spans="2:24" ht="47.25" customHeight="1" x14ac:dyDescent="0.25">
      <c r="B132" s="30"/>
      <c r="C132" s="557"/>
      <c r="D132" s="558"/>
      <c r="E132" s="570"/>
      <c r="F132" s="571"/>
      <c r="G132" s="571"/>
      <c r="H132" s="572"/>
      <c r="I132" s="329"/>
      <c r="J132" s="329"/>
      <c r="K132" s="329"/>
      <c r="L132" s="329"/>
      <c r="M132" s="329"/>
      <c r="N132" s="329"/>
      <c r="O132" s="319"/>
      <c r="P132" s="18"/>
      <c r="Q132" s="18"/>
      <c r="R132" s="18"/>
      <c r="S132" s="18"/>
      <c r="T132" s="18"/>
      <c r="U132" s="18"/>
      <c r="V132" s="18"/>
      <c r="W132" s="18"/>
      <c r="X132" s="29"/>
    </row>
    <row r="133" spans="2:24" ht="47.25" customHeight="1" thickBot="1" x14ac:dyDescent="0.3">
      <c r="B133" s="30"/>
      <c r="C133" s="557"/>
      <c r="D133" s="558"/>
      <c r="E133" s="606"/>
      <c r="F133" s="607"/>
      <c r="G133" s="607"/>
      <c r="H133" s="608"/>
      <c r="I133" s="330"/>
      <c r="J133" s="330"/>
      <c r="K133" s="330"/>
      <c r="L133" s="330"/>
      <c r="M133" s="330"/>
      <c r="N133" s="330"/>
      <c r="O133" s="320"/>
      <c r="P133" s="18"/>
      <c r="Q133" s="18"/>
      <c r="R133" s="18"/>
      <c r="S133" s="18"/>
      <c r="T133" s="18"/>
      <c r="U133" s="18"/>
      <c r="V133" s="18"/>
      <c r="W133" s="18"/>
      <c r="X133" s="29"/>
    </row>
    <row r="134" spans="2:24" ht="18.75" x14ac:dyDescent="0.25">
      <c r="B134" s="36"/>
      <c r="C134" s="365"/>
      <c r="D134" s="365"/>
      <c r="E134" s="365"/>
      <c r="F134" s="365"/>
      <c r="G134" s="365"/>
      <c r="H134" s="365"/>
      <c r="I134" s="365"/>
      <c r="J134" s="365"/>
      <c r="K134" s="365"/>
      <c r="L134" s="365"/>
      <c r="M134" s="365"/>
      <c r="N134" s="365"/>
      <c r="O134" s="365"/>
      <c r="P134" s="35"/>
      <c r="Q134" s="35"/>
      <c r="R134" s="35"/>
      <c r="S134" s="35"/>
      <c r="T134" s="35"/>
      <c r="U134" s="35"/>
      <c r="V134" s="35"/>
      <c r="W134" s="35"/>
      <c r="X134" s="52"/>
    </row>
    <row r="135" spans="2:24" x14ac:dyDescent="0.25">
      <c r="C135" s="366"/>
      <c r="D135" s="366"/>
      <c r="E135" s="366"/>
      <c r="F135" s="366"/>
      <c r="G135" s="366"/>
      <c r="H135" s="366"/>
      <c r="I135" s="366"/>
      <c r="J135" s="366"/>
      <c r="K135" s="367"/>
      <c r="L135" s="367"/>
      <c r="M135" s="367"/>
      <c r="N135" s="367"/>
      <c r="O135" s="367"/>
    </row>
    <row r="136" spans="2:24" ht="15.75" thickBot="1" x14ac:dyDescent="0.3">
      <c r="C136" s="366"/>
      <c r="D136" s="366"/>
      <c r="E136" s="366"/>
      <c r="F136" s="366"/>
      <c r="G136" s="366"/>
      <c r="H136" s="366"/>
      <c r="I136" s="366"/>
      <c r="J136" s="366"/>
      <c r="K136" s="367"/>
      <c r="L136" s="367"/>
      <c r="M136" s="367"/>
      <c r="N136" s="367"/>
      <c r="O136" s="367"/>
    </row>
    <row r="137" spans="2:24" ht="15.75" thickBot="1" x14ac:dyDescent="0.3">
      <c r="B137" s="68"/>
      <c r="C137" s="604" t="s">
        <v>52</v>
      </c>
      <c r="D137" s="604"/>
      <c r="E137" s="604"/>
      <c r="F137" s="604"/>
      <c r="G137" s="604"/>
      <c r="H137" s="359"/>
      <c r="I137" s="359"/>
      <c r="J137" s="604"/>
      <c r="K137" s="604"/>
      <c r="L137" s="604"/>
      <c r="M137" s="604"/>
      <c r="N137" s="604"/>
      <c r="O137" s="359"/>
      <c r="P137" s="69"/>
      <c r="Q137" s="604"/>
      <c r="R137" s="604"/>
      <c r="S137" s="604"/>
      <c r="T137" s="604"/>
      <c r="U137" s="69"/>
      <c r="V137" s="69"/>
      <c r="W137" s="77"/>
      <c r="X137" s="78"/>
    </row>
    <row r="138" spans="2:24" x14ac:dyDescent="0.25">
      <c r="B138" s="70"/>
      <c r="C138" s="368"/>
      <c r="D138" s="369"/>
      <c r="E138" s="369"/>
      <c r="F138" s="369"/>
      <c r="G138" s="369"/>
      <c r="H138" s="369"/>
      <c r="I138" s="369"/>
      <c r="J138" s="369"/>
      <c r="K138" s="369"/>
      <c r="L138" s="369"/>
      <c r="M138" s="369"/>
      <c r="N138" s="369"/>
      <c r="O138" s="369"/>
      <c r="P138" s="71"/>
      <c r="Q138" s="71"/>
      <c r="R138" s="71"/>
      <c r="S138" s="71"/>
      <c r="T138" s="71"/>
      <c r="U138" s="71"/>
      <c r="V138" s="71"/>
      <c r="W138" s="71"/>
      <c r="X138" s="72"/>
    </row>
    <row r="139" spans="2:24" ht="60" x14ac:dyDescent="0.25">
      <c r="B139" s="70"/>
      <c r="C139" s="368" t="s">
        <v>671</v>
      </c>
      <c r="D139" s="368"/>
      <c r="E139" s="368"/>
      <c r="F139" s="369"/>
      <c r="G139" s="369"/>
      <c r="H139" s="369"/>
      <c r="I139" s="369"/>
      <c r="J139" s="369"/>
      <c r="K139" s="369"/>
      <c r="L139" s="369"/>
      <c r="M139" s="369"/>
      <c r="N139" s="369"/>
      <c r="O139" s="369"/>
      <c r="P139" s="71"/>
      <c r="Q139" s="71"/>
      <c r="R139" s="71"/>
      <c r="S139" s="71"/>
      <c r="T139" s="71"/>
      <c r="U139" s="71"/>
      <c r="V139" s="71"/>
      <c r="W139" s="71"/>
      <c r="X139" s="72"/>
    </row>
    <row r="140" spans="2:24" ht="23.25" customHeight="1" thickBot="1" x14ac:dyDescent="0.3">
      <c r="B140" s="73"/>
      <c r="C140" s="368"/>
      <c r="D140" s="369"/>
      <c r="E140" s="369"/>
      <c r="F140" s="369"/>
      <c r="G140" s="369"/>
      <c r="H140" s="369"/>
      <c r="I140" s="369"/>
      <c r="J140" s="369"/>
      <c r="K140" s="369"/>
      <c r="L140" s="369"/>
      <c r="M140" s="369"/>
      <c r="N140" s="369"/>
      <c r="O140" s="369"/>
      <c r="P140" s="71"/>
      <c r="Q140" s="71"/>
      <c r="R140" s="71"/>
      <c r="S140" s="71"/>
      <c r="T140" s="71"/>
      <c r="U140" s="71"/>
      <c r="V140" s="71"/>
      <c r="W140" s="71"/>
      <c r="X140" s="72"/>
    </row>
    <row r="141" spans="2:24" ht="51.75" customHeight="1" x14ac:dyDescent="0.25">
      <c r="B141" s="73"/>
      <c r="C141" s="259" t="s">
        <v>669</v>
      </c>
      <c r="D141" s="579" t="s">
        <v>53</v>
      </c>
      <c r="E141" s="579"/>
      <c r="F141" s="579"/>
      <c r="G141" s="579"/>
      <c r="H141" s="579"/>
      <c r="I141" s="579" t="s">
        <v>577</v>
      </c>
      <c r="J141" s="579"/>
      <c r="K141" s="579" t="s">
        <v>576</v>
      </c>
      <c r="L141" s="579"/>
      <c r="M141" s="579" t="s">
        <v>8</v>
      </c>
      <c r="N141" s="580"/>
      <c r="O141" s="369"/>
      <c r="P141" s="71"/>
      <c r="Q141" s="71"/>
      <c r="R141" s="71"/>
      <c r="S141" s="71"/>
      <c r="T141" s="71"/>
      <c r="U141" s="71"/>
      <c r="V141" s="71"/>
      <c r="W141" s="71"/>
      <c r="X141" s="72"/>
    </row>
    <row r="142" spans="2:24" ht="47.25" customHeight="1" x14ac:dyDescent="0.25">
      <c r="B142" s="73"/>
      <c r="C142" s="321"/>
      <c r="D142" s="600"/>
      <c r="E142" s="600"/>
      <c r="F142" s="600"/>
      <c r="G142" s="600"/>
      <c r="H142" s="600"/>
      <c r="I142" s="586"/>
      <c r="J142" s="586"/>
      <c r="K142" s="581"/>
      <c r="L142" s="581"/>
      <c r="M142" s="581"/>
      <c r="N142" s="582"/>
      <c r="O142" s="369"/>
      <c r="P142" s="71"/>
      <c r="Q142" s="71"/>
      <c r="R142" s="71"/>
      <c r="S142" s="71"/>
      <c r="T142" s="71"/>
      <c r="U142" s="71"/>
      <c r="V142" s="71"/>
      <c r="W142" s="71"/>
      <c r="X142" s="72"/>
    </row>
    <row r="143" spans="2:24" ht="47.25" customHeight="1" x14ac:dyDescent="0.25">
      <c r="B143" s="73"/>
      <c r="C143" s="322"/>
      <c r="D143" s="601"/>
      <c r="E143" s="601"/>
      <c r="F143" s="601"/>
      <c r="G143" s="601"/>
      <c r="H143" s="601"/>
      <c r="I143" s="587"/>
      <c r="J143" s="587"/>
      <c r="K143" s="583"/>
      <c r="L143" s="583"/>
      <c r="M143" s="583"/>
      <c r="N143" s="584"/>
      <c r="O143" s="369"/>
      <c r="P143" s="71"/>
      <c r="Q143" s="71"/>
      <c r="R143" s="71"/>
      <c r="S143" s="71"/>
      <c r="T143" s="71"/>
      <c r="U143" s="71"/>
      <c r="V143" s="71"/>
      <c r="W143" s="71"/>
      <c r="X143" s="72"/>
    </row>
    <row r="144" spans="2:24" ht="47.25" customHeight="1" x14ac:dyDescent="0.25">
      <c r="B144" s="73"/>
      <c r="C144" s="322"/>
      <c r="D144" s="601"/>
      <c r="E144" s="601"/>
      <c r="F144" s="601"/>
      <c r="G144" s="601"/>
      <c r="H144" s="601"/>
      <c r="I144" s="587"/>
      <c r="J144" s="587"/>
      <c r="K144" s="583"/>
      <c r="L144" s="583"/>
      <c r="M144" s="583"/>
      <c r="N144" s="584"/>
      <c r="O144" s="369"/>
      <c r="P144" s="71"/>
      <c r="Q144" s="71"/>
      <c r="R144" s="71"/>
      <c r="S144" s="71"/>
      <c r="T144" s="71"/>
      <c r="U144" s="71"/>
      <c r="V144" s="71"/>
      <c r="W144" s="71"/>
      <c r="X144" s="72"/>
    </row>
    <row r="145" spans="2:24" ht="47.25" customHeight="1" x14ac:dyDescent="0.25">
      <c r="B145" s="73"/>
      <c r="C145" s="322"/>
      <c r="D145" s="601"/>
      <c r="E145" s="601"/>
      <c r="F145" s="601"/>
      <c r="G145" s="601"/>
      <c r="H145" s="601"/>
      <c r="I145" s="587"/>
      <c r="J145" s="587"/>
      <c r="K145" s="583"/>
      <c r="L145" s="583"/>
      <c r="M145" s="583"/>
      <c r="N145" s="584"/>
      <c r="O145" s="369"/>
      <c r="P145" s="71"/>
      <c r="Q145" s="71"/>
      <c r="R145" s="71"/>
      <c r="S145" s="71"/>
      <c r="T145" s="71"/>
      <c r="U145" s="71"/>
      <c r="V145" s="71"/>
      <c r="W145" s="71"/>
      <c r="X145" s="72"/>
    </row>
    <row r="146" spans="2:24" ht="47.25" customHeight="1" x14ac:dyDescent="0.25">
      <c r="B146" s="73"/>
      <c r="C146" s="322"/>
      <c r="D146" s="601"/>
      <c r="E146" s="601"/>
      <c r="F146" s="601"/>
      <c r="G146" s="601"/>
      <c r="H146" s="601"/>
      <c r="I146" s="587"/>
      <c r="J146" s="587"/>
      <c r="K146" s="583"/>
      <c r="L146" s="583"/>
      <c r="M146" s="583"/>
      <c r="N146" s="584"/>
      <c r="O146" s="369"/>
      <c r="P146" s="71"/>
      <c r="Q146" s="71"/>
      <c r="R146" s="71"/>
      <c r="S146" s="71"/>
      <c r="T146" s="71"/>
      <c r="U146" s="71"/>
      <c r="V146" s="71"/>
      <c r="W146" s="71"/>
      <c r="X146" s="72"/>
    </row>
    <row r="147" spans="2:24" ht="47.25" customHeight="1" x14ac:dyDescent="0.25">
      <c r="B147" s="73"/>
      <c r="C147" s="322"/>
      <c r="D147" s="601"/>
      <c r="E147" s="601"/>
      <c r="F147" s="601"/>
      <c r="G147" s="601"/>
      <c r="H147" s="601"/>
      <c r="I147" s="587"/>
      <c r="J147" s="587"/>
      <c r="K147" s="583"/>
      <c r="L147" s="583"/>
      <c r="M147" s="583"/>
      <c r="N147" s="584"/>
      <c r="O147" s="369"/>
      <c r="P147" s="71"/>
      <c r="Q147" s="71"/>
      <c r="R147" s="71"/>
      <c r="S147" s="71"/>
      <c r="T147" s="71"/>
      <c r="U147" s="71"/>
      <c r="V147" s="71"/>
      <c r="W147" s="71"/>
      <c r="X147" s="72"/>
    </row>
    <row r="148" spans="2:24" ht="47.25" customHeight="1" x14ac:dyDescent="0.25">
      <c r="B148" s="73"/>
      <c r="C148" s="322"/>
      <c r="D148" s="601"/>
      <c r="E148" s="601"/>
      <c r="F148" s="601"/>
      <c r="G148" s="601"/>
      <c r="H148" s="601"/>
      <c r="I148" s="587"/>
      <c r="J148" s="587"/>
      <c r="K148" s="583"/>
      <c r="L148" s="583"/>
      <c r="M148" s="583"/>
      <c r="N148" s="584"/>
      <c r="O148" s="369"/>
      <c r="P148" s="71"/>
      <c r="Q148" s="71"/>
      <c r="R148" s="71"/>
      <c r="S148" s="71"/>
      <c r="T148" s="71"/>
      <c r="U148" s="71"/>
      <c r="V148" s="71"/>
      <c r="W148" s="71"/>
      <c r="X148" s="72"/>
    </row>
    <row r="149" spans="2:24" ht="47.25" customHeight="1" x14ac:dyDescent="0.25">
      <c r="B149" s="73"/>
      <c r="C149" s="322"/>
      <c r="D149" s="601"/>
      <c r="E149" s="601"/>
      <c r="F149" s="601"/>
      <c r="G149" s="601"/>
      <c r="H149" s="601"/>
      <c r="I149" s="587"/>
      <c r="J149" s="587"/>
      <c r="K149" s="583"/>
      <c r="L149" s="583"/>
      <c r="M149" s="583"/>
      <c r="N149" s="584"/>
      <c r="O149" s="369"/>
      <c r="P149" s="71"/>
      <c r="Q149" s="71"/>
      <c r="R149" s="71"/>
      <c r="S149" s="71"/>
      <c r="T149" s="71"/>
      <c r="U149" s="71"/>
      <c r="V149" s="71"/>
      <c r="W149" s="71"/>
      <c r="X149" s="72"/>
    </row>
    <row r="150" spans="2:24" ht="47.25" customHeight="1" x14ac:dyDescent="0.25">
      <c r="B150" s="73"/>
      <c r="C150" s="322"/>
      <c r="D150" s="601"/>
      <c r="E150" s="601"/>
      <c r="F150" s="601"/>
      <c r="G150" s="601"/>
      <c r="H150" s="601"/>
      <c r="I150" s="587"/>
      <c r="J150" s="587"/>
      <c r="K150" s="583"/>
      <c r="L150" s="583"/>
      <c r="M150" s="583"/>
      <c r="N150" s="584"/>
      <c r="O150" s="369"/>
      <c r="P150" s="71"/>
      <c r="Q150" s="71"/>
      <c r="R150" s="71"/>
      <c r="S150" s="71"/>
      <c r="T150" s="71"/>
      <c r="U150" s="71"/>
      <c r="V150" s="71"/>
      <c r="W150" s="71"/>
      <c r="X150" s="72"/>
    </row>
    <row r="151" spans="2:24" ht="47.25" customHeight="1" x14ac:dyDescent="0.25">
      <c r="B151" s="73"/>
      <c r="C151" s="322"/>
      <c r="D151" s="601"/>
      <c r="E151" s="601"/>
      <c r="F151" s="601"/>
      <c r="G151" s="601"/>
      <c r="H151" s="601"/>
      <c r="I151" s="587"/>
      <c r="J151" s="587"/>
      <c r="K151" s="583"/>
      <c r="L151" s="583"/>
      <c r="M151" s="583"/>
      <c r="N151" s="584"/>
      <c r="O151" s="369"/>
      <c r="P151" s="71"/>
      <c r="Q151" s="71"/>
      <c r="R151" s="71"/>
      <c r="S151" s="71"/>
      <c r="T151" s="71"/>
      <c r="U151" s="71"/>
      <c r="V151" s="71"/>
      <c r="W151" s="71"/>
      <c r="X151" s="72"/>
    </row>
    <row r="152" spans="2:24" ht="47.25" customHeight="1" x14ac:dyDescent="0.25">
      <c r="B152" s="73"/>
      <c r="C152" s="322"/>
      <c r="D152" s="601"/>
      <c r="E152" s="601"/>
      <c r="F152" s="601"/>
      <c r="G152" s="601"/>
      <c r="H152" s="601"/>
      <c r="I152" s="587"/>
      <c r="J152" s="587"/>
      <c r="K152" s="583"/>
      <c r="L152" s="583"/>
      <c r="M152" s="583"/>
      <c r="N152" s="584"/>
      <c r="O152" s="369"/>
      <c r="P152" s="71"/>
      <c r="Q152" s="71"/>
      <c r="R152" s="71"/>
      <c r="S152" s="71"/>
      <c r="T152" s="71"/>
      <c r="U152" s="71"/>
      <c r="V152" s="71"/>
      <c r="W152" s="71"/>
      <c r="X152" s="72"/>
    </row>
    <row r="153" spans="2:24" ht="47.25" customHeight="1" x14ac:dyDescent="0.25">
      <c r="B153" s="73"/>
      <c r="C153" s="322"/>
      <c r="D153" s="601"/>
      <c r="E153" s="601"/>
      <c r="F153" s="601"/>
      <c r="G153" s="601"/>
      <c r="H153" s="601"/>
      <c r="I153" s="587"/>
      <c r="J153" s="587"/>
      <c r="K153" s="583"/>
      <c r="L153" s="583"/>
      <c r="M153" s="583"/>
      <c r="N153" s="584"/>
      <c r="O153" s="369"/>
      <c r="P153" s="71"/>
      <c r="Q153" s="71"/>
      <c r="R153" s="71"/>
      <c r="S153" s="71"/>
      <c r="T153" s="71"/>
      <c r="U153" s="71"/>
      <c r="V153" s="71"/>
      <c r="W153" s="71"/>
      <c r="X153" s="72"/>
    </row>
    <row r="154" spans="2:24" ht="47.25" customHeight="1" x14ac:dyDescent="0.25">
      <c r="B154" s="73"/>
      <c r="C154" s="322"/>
      <c r="D154" s="601"/>
      <c r="E154" s="601"/>
      <c r="F154" s="601"/>
      <c r="G154" s="601"/>
      <c r="H154" s="601"/>
      <c r="I154" s="587"/>
      <c r="J154" s="587"/>
      <c r="K154" s="583"/>
      <c r="L154" s="583"/>
      <c r="M154" s="583"/>
      <c r="N154" s="584"/>
      <c r="O154" s="369"/>
      <c r="P154" s="71"/>
      <c r="Q154" s="71"/>
      <c r="R154" s="71"/>
      <c r="S154" s="71"/>
      <c r="T154" s="71"/>
      <c r="U154" s="71"/>
      <c r="V154" s="71"/>
      <c r="W154" s="71"/>
      <c r="X154" s="72"/>
    </row>
    <row r="155" spans="2:24" ht="47.25" customHeight="1" x14ac:dyDescent="0.25">
      <c r="B155" s="73"/>
      <c r="C155" s="322"/>
      <c r="D155" s="601"/>
      <c r="E155" s="601"/>
      <c r="F155" s="601"/>
      <c r="G155" s="601"/>
      <c r="H155" s="601"/>
      <c r="I155" s="587"/>
      <c r="J155" s="587"/>
      <c r="K155" s="583"/>
      <c r="L155" s="583"/>
      <c r="M155" s="583"/>
      <c r="N155" s="584"/>
      <c r="O155" s="369"/>
      <c r="P155" s="71"/>
      <c r="Q155" s="71"/>
      <c r="R155" s="71"/>
      <c r="S155" s="71"/>
      <c r="T155" s="71"/>
      <c r="U155" s="71"/>
      <c r="V155" s="71"/>
      <c r="W155" s="71"/>
      <c r="X155" s="72"/>
    </row>
    <row r="156" spans="2:24" ht="47.25" customHeight="1" x14ac:dyDescent="0.25">
      <c r="B156" s="73"/>
      <c r="C156" s="322"/>
      <c r="D156" s="601"/>
      <c r="E156" s="601"/>
      <c r="F156" s="601"/>
      <c r="G156" s="601"/>
      <c r="H156" s="601"/>
      <c r="I156" s="587"/>
      <c r="J156" s="587"/>
      <c r="K156" s="583"/>
      <c r="L156" s="583"/>
      <c r="M156" s="583"/>
      <c r="N156" s="584"/>
      <c r="O156" s="369"/>
      <c r="P156" s="71"/>
      <c r="Q156" s="71"/>
      <c r="R156" s="71"/>
      <c r="S156" s="71"/>
      <c r="T156" s="71"/>
      <c r="U156" s="71"/>
      <c r="V156" s="71"/>
      <c r="W156" s="71"/>
      <c r="X156" s="72"/>
    </row>
    <row r="157" spans="2:24" ht="47.25" customHeight="1" x14ac:dyDescent="0.25">
      <c r="B157" s="73"/>
      <c r="C157" s="322"/>
      <c r="D157" s="601"/>
      <c r="E157" s="601"/>
      <c r="F157" s="601"/>
      <c r="G157" s="601"/>
      <c r="H157" s="601"/>
      <c r="I157" s="587"/>
      <c r="J157" s="587"/>
      <c r="K157" s="583"/>
      <c r="L157" s="583"/>
      <c r="M157" s="583"/>
      <c r="N157" s="584"/>
      <c r="O157" s="369"/>
      <c r="P157" s="71"/>
      <c r="Q157" s="71"/>
      <c r="R157" s="71"/>
      <c r="S157" s="71"/>
      <c r="T157" s="71"/>
      <c r="U157" s="71"/>
      <c r="V157" s="71"/>
      <c r="W157" s="71"/>
      <c r="X157" s="72"/>
    </row>
    <row r="158" spans="2:24" ht="47.25" customHeight="1" x14ac:dyDescent="0.25">
      <c r="B158" s="73"/>
      <c r="C158" s="322"/>
      <c r="D158" s="601"/>
      <c r="E158" s="601"/>
      <c r="F158" s="601"/>
      <c r="G158" s="601"/>
      <c r="H158" s="601"/>
      <c r="I158" s="587"/>
      <c r="J158" s="587"/>
      <c r="K158" s="583"/>
      <c r="L158" s="583"/>
      <c r="M158" s="583"/>
      <c r="N158" s="584"/>
      <c r="O158" s="369"/>
      <c r="P158" s="71"/>
      <c r="Q158" s="71"/>
      <c r="R158" s="71"/>
      <c r="S158" s="71"/>
      <c r="T158" s="71"/>
      <c r="U158" s="71"/>
      <c r="V158" s="71"/>
      <c r="W158" s="71"/>
      <c r="X158" s="72"/>
    </row>
    <row r="159" spans="2:24" ht="47.25" customHeight="1" thickBot="1" x14ac:dyDescent="0.3">
      <c r="B159" s="73"/>
      <c r="C159" s="323"/>
      <c r="D159" s="602"/>
      <c r="E159" s="602"/>
      <c r="F159" s="602"/>
      <c r="G159" s="602"/>
      <c r="H159" s="602"/>
      <c r="I159" s="588"/>
      <c r="J159" s="588"/>
      <c r="K159" s="578"/>
      <c r="L159" s="578"/>
      <c r="M159" s="578"/>
      <c r="N159" s="585"/>
      <c r="O159" s="369"/>
      <c r="P159" s="71"/>
      <c r="Q159" s="71"/>
      <c r="R159" s="71"/>
      <c r="S159" s="71"/>
      <c r="T159" s="71"/>
      <c r="U159" s="71"/>
      <c r="V159" s="71"/>
      <c r="W159" s="71"/>
      <c r="X159" s="72"/>
    </row>
    <row r="160" spans="2:24" x14ac:dyDescent="0.25">
      <c r="B160" s="73"/>
      <c r="C160" s="369"/>
      <c r="D160" s="369"/>
      <c r="E160" s="369"/>
      <c r="F160" s="369"/>
      <c r="G160" s="369"/>
      <c r="H160" s="369"/>
      <c r="I160" s="369"/>
      <c r="J160" s="369"/>
      <c r="K160" s="369"/>
      <c r="L160" s="369"/>
      <c r="M160" s="369"/>
      <c r="N160" s="369"/>
      <c r="O160" s="369"/>
      <c r="P160" s="71"/>
      <c r="Q160" s="71"/>
      <c r="R160" s="71"/>
      <c r="S160" s="71"/>
      <c r="T160" s="71"/>
      <c r="U160" s="71"/>
      <c r="V160" s="71"/>
      <c r="W160" s="71"/>
      <c r="X160" s="72"/>
    </row>
    <row r="161" spans="2:24" x14ac:dyDescent="0.25">
      <c r="B161" s="73"/>
      <c r="C161" s="369"/>
      <c r="D161" s="369"/>
      <c r="E161" s="369"/>
      <c r="F161" s="369"/>
      <c r="G161" s="369"/>
      <c r="H161" s="369"/>
      <c r="I161" s="369"/>
      <c r="J161" s="369"/>
      <c r="K161" s="369"/>
      <c r="L161" s="369"/>
      <c r="M161" s="369"/>
      <c r="N161" s="369"/>
      <c r="O161" s="369"/>
      <c r="P161" s="71"/>
      <c r="Q161" s="71"/>
      <c r="R161" s="71"/>
      <c r="S161" s="71"/>
      <c r="T161" s="71"/>
      <c r="U161" s="71"/>
      <c r="V161" s="71"/>
      <c r="W161" s="71"/>
      <c r="X161" s="72"/>
    </row>
    <row r="162" spans="2:24" ht="60" x14ac:dyDescent="0.25">
      <c r="B162" s="70"/>
      <c r="C162" s="368" t="s">
        <v>672</v>
      </c>
      <c r="D162" s="369"/>
      <c r="E162" s="369"/>
      <c r="F162" s="369"/>
      <c r="G162" s="369"/>
      <c r="H162" s="369"/>
      <c r="I162" s="369"/>
      <c r="J162" s="369"/>
      <c r="K162" s="369"/>
      <c r="L162" s="369"/>
      <c r="M162" s="369"/>
      <c r="N162" s="369"/>
      <c r="O162" s="369"/>
      <c r="P162" s="71"/>
      <c r="Q162" s="71"/>
      <c r="R162" s="71"/>
      <c r="S162" s="71"/>
      <c r="T162" s="71"/>
      <c r="U162" s="71"/>
      <c r="V162" s="71"/>
      <c r="W162" s="71"/>
      <c r="X162" s="72"/>
    </row>
    <row r="163" spans="2:24" ht="15.75" thickBot="1" x14ac:dyDescent="0.3">
      <c r="B163" s="73"/>
      <c r="C163" s="369"/>
      <c r="D163" s="369"/>
      <c r="E163" s="369"/>
      <c r="F163" s="369"/>
      <c r="G163" s="369"/>
      <c r="H163" s="369"/>
      <c r="I163" s="369"/>
      <c r="J163" s="369"/>
      <c r="K163" s="369"/>
      <c r="L163" s="369"/>
      <c r="M163" s="369"/>
      <c r="N163" s="369"/>
      <c r="O163" s="369"/>
      <c r="P163" s="71"/>
      <c r="Q163" s="71"/>
      <c r="R163" s="71"/>
      <c r="S163" s="71"/>
      <c r="T163" s="71"/>
      <c r="U163" s="71"/>
      <c r="V163" s="71"/>
      <c r="W163" s="71"/>
      <c r="X163" s="72"/>
    </row>
    <row r="164" spans="2:24" x14ac:dyDescent="0.25">
      <c r="B164" s="73"/>
      <c r="C164" s="591"/>
      <c r="D164" s="592"/>
      <c r="E164" s="592"/>
      <c r="F164" s="592"/>
      <c r="G164" s="592"/>
      <c r="H164" s="592"/>
      <c r="I164" s="593"/>
      <c r="J164" s="369"/>
      <c r="K164" s="369"/>
      <c r="L164" s="369"/>
      <c r="M164" s="369"/>
      <c r="N164" s="369"/>
      <c r="O164" s="369"/>
      <c r="P164" s="71"/>
      <c r="Q164" s="71"/>
      <c r="R164" s="71"/>
      <c r="S164" s="71"/>
      <c r="T164" s="71"/>
      <c r="U164" s="71"/>
      <c r="V164" s="71"/>
      <c r="W164" s="71"/>
      <c r="X164" s="72"/>
    </row>
    <row r="165" spans="2:24" x14ac:dyDescent="0.25">
      <c r="B165" s="73"/>
      <c r="C165" s="594"/>
      <c r="D165" s="595"/>
      <c r="E165" s="595"/>
      <c r="F165" s="595"/>
      <c r="G165" s="595"/>
      <c r="H165" s="595"/>
      <c r="I165" s="596"/>
      <c r="J165" s="369"/>
      <c r="K165" s="369"/>
      <c r="L165" s="369"/>
      <c r="M165" s="369"/>
      <c r="N165" s="369"/>
      <c r="O165" s="369"/>
      <c r="P165" s="71"/>
      <c r="Q165" s="71"/>
      <c r="R165" s="71"/>
      <c r="S165" s="71"/>
      <c r="T165" s="71"/>
      <c r="U165" s="71"/>
      <c r="V165" s="71"/>
      <c r="W165" s="71"/>
      <c r="X165" s="72"/>
    </row>
    <row r="166" spans="2:24" x14ac:dyDescent="0.25">
      <c r="B166" s="73"/>
      <c r="C166" s="594"/>
      <c r="D166" s="595"/>
      <c r="E166" s="595"/>
      <c r="F166" s="595"/>
      <c r="G166" s="595"/>
      <c r="H166" s="595"/>
      <c r="I166" s="596"/>
      <c r="J166" s="369"/>
      <c r="K166" s="369"/>
      <c r="L166" s="369"/>
      <c r="M166" s="369"/>
      <c r="N166" s="369"/>
      <c r="O166" s="369"/>
      <c r="P166" s="71"/>
      <c r="Q166" s="71"/>
      <c r="R166" s="71"/>
      <c r="S166" s="71"/>
      <c r="T166" s="71"/>
      <c r="U166" s="71"/>
      <c r="V166" s="71"/>
      <c r="W166" s="71"/>
      <c r="X166" s="72"/>
    </row>
    <row r="167" spans="2:24" x14ac:dyDescent="0.25">
      <c r="B167" s="73"/>
      <c r="C167" s="594"/>
      <c r="D167" s="595"/>
      <c r="E167" s="595"/>
      <c r="F167" s="595"/>
      <c r="G167" s="595"/>
      <c r="H167" s="595"/>
      <c r="I167" s="596"/>
      <c r="J167" s="369"/>
      <c r="K167" s="369"/>
      <c r="L167" s="369"/>
      <c r="M167" s="369"/>
      <c r="N167" s="369"/>
      <c r="O167" s="369"/>
      <c r="P167" s="71"/>
      <c r="Q167" s="71"/>
      <c r="R167" s="71"/>
      <c r="S167" s="71"/>
      <c r="T167" s="71"/>
      <c r="U167" s="71"/>
      <c r="V167" s="71"/>
      <c r="W167" s="71"/>
      <c r="X167" s="72"/>
    </row>
    <row r="168" spans="2:24" x14ac:dyDescent="0.25">
      <c r="B168" s="73"/>
      <c r="C168" s="594"/>
      <c r="D168" s="595"/>
      <c r="E168" s="595"/>
      <c r="F168" s="595"/>
      <c r="G168" s="595"/>
      <c r="H168" s="595"/>
      <c r="I168" s="596"/>
      <c r="J168" s="369"/>
      <c r="K168" s="369"/>
      <c r="L168" s="369"/>
      <c r="M168" s="369"/>
      <c r="N168" s="369"/>
      <c r="O168" s="369"/>
      <c r="P168" s="71"/>
      <c r="Q168" s="71"/>
      <c r="R168" s="71"/>
      <c r="S168" s="71"/>
      <c r="T168" s="71"/>
      <c r="U168" s="71"/>
      <c r="V168" s="71"/>
      <c r="W168" s="71"/>
      <c r="X168" s="72"/>
    </row>
    <row r="169" spans="2:24" ht="15.75" thickBot="1" x14ac:dyDescent="0.3">
      <c r="B169" s="73"/>
      <c r="C169" s="597"/>
      <c r="D169" s="598"/>
      <c r="E169" s="598"/>
      <c r="F169" s="598"/>
      <c r="G169" s="598"/>
      <c r="H169" s="598"/>
      <c r="I169" s="599"/>
      <c r="J169" s="369"/>
      <c r="K169" s="369"/>
      <c r="L169" s="369"/>
      <c r="M169" s="369"/>
      <c r="N169" s="369"/>
      <c r="O169" s="369"/>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34"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FBF8-41D4-492D-B792-6D056CFE2034}">
  <dimension ref="A1"/>
  <sheetViews>
    <sheetView workbookViewId="0">
      <selection activeCell="A3" sqref="A3"/>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48AA-1C78-4DBC-9227-D6E9CFD58D91}">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37</vt:i4>
      </vt:variant>
    </vt:vector>
  </HeadingPairs>
  <TitlesOfParts>
    <vt:vector size="42" baseType="lpstr">
      <vt:lpstr>Required section</vt:lpstr>
      <vt:lpstr>ListsReq</vt:lpstr>
      <vt:lpstr>Recommended - Wider Influence</vt:lpstr>
      <vt:lpstr>Sheet1</vt:lpstr>
      <vt:lpstr>Sheet2</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Angela Harris</cp:lastModifiedBy>
  <cp:lastPrinted>2015-07-10T09:39:32Z</cp:lastPrinted>
  <dcterms:created xsi:type="dcterms:W3CDTF">2014-10-29T16:20:01Z</dcterms:created>
  <dcterms:modified xsi:type="dcterms:W3CDTF">2020-11-25T13:59:52Z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