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updateLinks="never"/>
  <mc:AlternateContent xmlns:mc="http://schemas.openxmlformats.org/markup-compatibility/2006">
    <mc:Choice Requires="x15">
      <x15ac:absPath xmlns:x15ac="http://schemas.microsoft.com/office/spreadsheetml/2010/11/ac" url="R:\CD-SustDev\Carbon Management\CF&amp;PR\19-20\"/>
    </mc:Choice>
  </mc:AlternateContent>
  <xr:revisionPtr revIDLastSave="0" documentId="13_ncr:1_{72266804-61B1-473F-97B3-50AEC6430071}" xr6:coauthVersionLast="36" xr6:coauthVersionMax="36" xr10:uidLastSave="{00000000-0000-0000-0000-000000000000}"/>
  <bookViews>
    <workbookView xWindow="0" yWindow="0" windowWidth="20490" windowHeight="5865"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8" i="7" l="1"/>
  <c r="G200" i="7"/>
  <c r="F200" i="7"/>
  <c r="H200" i="7" s="1"/>
  <c r="E200" i="7"/>
  <c r="G199" i="7"/>
  <c r="F199" i="7"/>
  <c r="H199" i="7" s="1"/>
  <c r="E199" i="7"/>
  <c r="F119" i="7" l="1"/>
  <c r="F120" i="7"/>
  <c r="H120" i="7" s="1"/>
  <c r="F121" i="7"/>
  <c r="H121" i="7" s="1"/>
  <c r="F122" i="7"/>
  <c r="H122" i="7" s="1"/>
  <c r="F123" i="7"/>
  <c r="F124" i="7"/>
  <c r="H124" i="7" s="1"/>
  <c r="F125" i="7"/>
  <c r="F126" i="7"/>
  <c r="F127" i="7"/>
  <c r="F128" i="7"/>
  <c r="F129" i="7"/>
  <c r="F130" i="7"/>
  <c r="H130" i="7" s="1"/>
  <c r="F131" i="7"/>
  <c r="F132" i="7"/>
  <c r="H132" i="7" s="1"/>
  <c r="F133" i="7"/>
  <c r="H133" i="7" s="1"/>
  <c r="F134" i="7"/>
  <c r="H134" i="7" s="1"/>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8" i="7"/>
  <c r="H198" i="7" s="1"/>
  <c r="F196" i="7"/>
  <c r="F197" i="7"/>
  <c r="H197" i="7" s="1"/>
  <c r="F201" i="7"/>
  <c r="F202" i="7"/>
  <c r="H202" i="7" s="1"/>
  <c r="F203" i="7"/>
  <c r="F204" i="7"/>
  <c r="H204" i="7" s="1"/>
  <c r="F205" i="7"/>
  <c r="F206" i="7"/>
  <c r="F207" i="7"/>
  <c r="F118" i="7"/>
  <c r="H118" i="7" s="1"/>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8" i="7"/>
  <c r="G196" i="7"/>
  <c r="G197"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201" i="7"/>
  <c r="E202" i="7"/>
  <c r="E203" i="7"/>
  <c r="E204" i="7"/>
  <c r="E205" i="7"/>
  <c r="E206" i="7"/>
  <c r="E207" i="7"/>
  <c r="G118" i="7"/>
  <c r="D3" i="8"/>
  <c r="E3" i="8"/>
  <c r="F3" i="8"/>
  <c r="E4" i="8"/>
  <c r="D5" i="8"/>
  <c r="G3" i="8"/>
  <c r="F4" i="8" s="1"/>
  <c r="E5" i="8" s="1"/>
  <c r="D6" i="8"/>
  <c r="H3" i="8"/>
  <c r="G4" i="8" s="1"/>
  <c r="F5" i="8" s="1"/>
  <c r="E6" i="8"/>
  <c r="D7" i="8" s="1"/>
  <c r="I3" i="8"/>
  <c r="J3" i="8"/>
  <c r="I4" i="8" s="1"/>
  <c r="H5" i="8" s="1"/>
  <c r="K3" i="8"/>
  <c r="J4" i="8" s="1"/>
  <c r="I5" i="8" s="1"/>
  <c r="H6" i="8" s="1"/>
  <c r="G7" i="8"/>
  <c r="F8" i="8" s="1"/>
  <c r="E9" i="8" s="1"/>
  <c r="D10" i="8" s="1"/>
  <c r="L3" i="8"/>
  <c r="K4" i="8" s="1"/>
  <c r="J5" i="8" s="1"/>
  <c r="I6" i="8" s="1"/>
  <c r="H7" i="8"/>
  <c r="G8" i="8" s="1"/>
  <c r="F9" i="8" s="1"/>
  <c r="E10" i="8" s="1"/>
  <c r="D11" i="8"/>
  <c r="M3" i="8"/>
  <c r="N3" i="8"/>
  <c r="M4" i="8"/>
  <c r="L5" i="8"/>
  <c r="K6" i="8" s="1"/>
  <c r="J7" i="8" s="1"/>
  <c r="I8" i="8" s="1"/>
  <c r="H9" i="8"/>
  <c r="G10" i="8" s="1"/>
  <c r="F11" i="8" s="1"/>
  <c r="E12" i="8" s="1"/>
  <c r="D13" i="8" s="1"/>
  <c r="O3" i="8"/>
  <c r="N4" i="8" s="1"/>
  <c r="M5" i="8" s="1"/>
  <c r="L6" i="8"/>
  <c r="K7" i="8" s="1"/>
  <c r="J8" i="8" s="1"/>
  <c r="I9" i="8" s="1"/>
  <c r="H10" i="8"/>
  <c r="G11" i="8" s="1"/>
  <c r="F12" i="8" s="1"/>
  <c r="E13" i="8" s="1"/>
  <c r="D14" i="8" s="1"/>
  <c r="P3" i="8"/>
  <c r="O4" i="8" s="1"/>
  <c r="N5" i="8" s="1"/>
  <c r="M6" i="8"/>
  <c r="L7" i="8" s="1"/>
  <c r="K8" i="8" s="1"/>
  <c r="J9" i="8" s="1"/>
  <c r="I10" i="8"/>
  <c r="H11" i="8" s="1"/>
  <c r="G12" i="8" s="1"/>
  <c r="F13" i="8" s="1"/>
  <c r="E14" i="8" s="1"/>
  <c r="D15" i="8" s="1"/>
  <c r="Q3" i="8"/>
  <c r="R3" i="8"/>
  <c r="Q4" i="8" s="1"/>
  <c r="P5" i="8" s="1"/>
  <c r="D4" i="8"/>
  <c r="H4" i="8"/>
  <c r="G6" i="8"/>
  <c r="F7" i="8" s="1"/>
  <c r="E8" i="8" s="1"/>
  <c r="D9" i="8" s="1"/>
  <c r="L4" i="8"/>
  <c r="K5" i="8" s="1"/>
  <c r="J6" i="8" s="1"/>
  <c r="I7" i="8" s="1"/>
  <c r="H8" i="8"/>
  <c r="G9" i="8" s="1"/>
  <c r="F10" i="8" s="1"/>
  <c r="E11" i="8" s="1"/>
  <c r="D12" i="8" s="1"/>
  <c r="P4" i="8"/>
  <c r="O6" i="8"/>
  <c r="N7" i="8" s="1"/>
  <c r="M8" i="8" s="1"/>
  <c r="L9" i="8" s="1"/>
  <c r="K10" i="8"/>
  <c r="J11" i="8" s="1"/>
  <c r="I12" i="8" s="1"/>
  <c r="H13" i="8" s="1"/>
  <c r="G14" i="8" s="1"/>
  <c r="F15" i="8" s="1"/>
  <c r="E16" i="8" s="1"/>
  <c r="D17" i="8" s="1"/>
  <c r="G5" i="8"/>
  <c r="F6" i="8" s="1"/>
  <c r="E7" i="8" s="1"/>
  <c r="D8" i="8" s="1"/>
  <c r="O5" i="8"/>
  <c r="N6" i="8" s="1"/>
  <c r="M7" i="8" s="1"/>
  <c r="L8" i="8" s="1"/>
  <c r="K9" i="8"/>
  <c r="J10" i="8" s="1"/>
  <c r="I11" i="8" s="1"/>
  <c r="H12" i="8" s="1"/>
  <c r="G13" i="8" s="1"/>
  <c r="F14" i="8" s="1"/>
  <c r="E15" i="8" s="1"/>
  <c r="D16" i="8" s="1"/>
  <c r="D19" i="8"/>
  <c r="E19" i="8"/>
  <c r="F19" i="8"/>
  <c r="G19" i="8"/>
  <c r="F20" i="8"/>
  <c r="E21" i="8" s="1"/>
  <c r="D22" i="8" s="1"/>
  <c r="H19" i="8"/>
  <c r="G20" i="8"/>
  <c r="F21" i="8" s="1"/>
  <c r="E22" i="8" s="1"/>
  <c r="D23" i="8" s="1"/>
  <c r="I19" i="8"/>
  <c r="J19" i="8"/>
  <c r="K19" i="8"/>
  <c r="J20" i="8"/>
  <c r="I21" i="8"/>
  <c r="H22" i="8" s="1"/>
  <c r="G23" i="8" s="1"/>
  <c r="F24" i="8" s="1"/>
  <c r="E25" i="8"/>
  <c r="D26" i="8" s="1"/>
  <c r="L19" i="8"/>
  <c r="K20" i="8"/>
  <c r="J21" i="8"/>
  <c r="I22" i="8" s="1"/>
  <c r="H23" i="8" s="1"/>
  <c r="G24" i="8" s="1"/>
  <c r="F25" i="8"/>
  <c r="E26" i="8" s="1"/>
  <c r="D27" i="8" s="1"/>
  <c r="M19" i="8"/>
  <c r="N19" i="8"/>
  <c r="M20" i="8" s="1"/>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c r="H20" i="8"/>
  <c r="G21" i="8" s="1"/>
  <c r="F22" i="8" s="1"/>
  <c r="E23" i="8" s="1"/>
  <c r="D24" i="8"/>
  <c r="I20" i="8"/>
  <c r="H21" i="8" s="1"/>
  <c r="G22" i="8"/>
  <c r="F23" i="8"/>
  <c r="E24" i="8" s="1"/>
  <c r="D25" i="8" s="1"/>
  <c r="L20" i="8"/>
  <c r="K21" i="8" s="1"/>
  <c r="J22" i="8" s="1"/>
  <c r="I23" i="8" s="1"/>
  <c r="H24" i="8" s="1"/>
  <c r="G25" i="8" s="1"/>
  <c r="F26" i="8" s="1"/>
  <c r="E27" i="8" s="1"/>
  <c r="D28" i="8" s="1"/>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3" i="7"/>
  <c r="H125" i="7"/>
  <c r="H126" i="7"/>
  <c r="H127" i="7"/>
  <c r="H128" i="7"/>
  <c r="H129" i="7"/>
  <c r="H131"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201" i="7"/>
  <c r="H203" i="7"/>
  <c r="H205" i="7"/>
  <c r="H206" i="7"/>
  <c r="H207" i="7"/>
  <c r="C248" i="7"/>
  <c r="D273" i="7"/>
  <c r="C288" i="7"/>
  <c r="H20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Naomi Clarke</author>
  </authors>
  <commentList>
    <comment ref="C115" authorId="0" shapeId="0" xr:uid="{5065D705-6C82-481B-8F10-F8C4D72918B4}">
      <text>
        <r>
          <rPr>
            <b/>
            <sz val="9"/>
            <color indexed="81"/>
            <rFont val="Tahoma"/>
            <charset val="1"/>
          </rPr>
          <t>Naomi Clarke:</t>
        </r>
        <r>
          <rPr>
            <sz val="9"/>
            <color indexed="81"/>
            <rFont val="Tahoma"/>
            <charset val="1"/>
          </rPr>
          <t xml:space="preserve">
The emissions factors and choices for emission sources are different from the cf&amp;pr tool. Therefore this table has been copied in from column p to the right. The cf&amp;pr tool is attached and also the committee report.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Naomi Clarke</author>
  </authors>
  <commentList>
    <comment ref="D14" authorId="0" shapeId="0" xr:uid="{DF7C9333-C205-4C15-A08E-A9DB889A4B6E}">
      <text>
        <r>
          <rPr>
            <b/>
            <sz val="9"/>
            <color indexed="81"/>
            <rFont val="Tahoma"/>
            <charset val="1"/>
          </rPr>
          <t>Naomi Clarke:</t>
        </r>
        <r>
          <rPr>
            <sz val="9"/>
            <color indexed="81"/>
            <rFont val="Tahoma"/>
            <charset val="1"/>
          </rPr>
          <t xml:space="preserve">
Many fields in this section do not work amd therefore this section has been attached separately</t>
        </r>
      </text>
    </comment>
  </commentList>
</comments>
</file>

<file path=xl/sharedStrings.xml><?xml version="1.0" encoding="utf-8"?>
<sst xmlns="http://schemas.openxmlformats.org/spreadsheetml/2006/main" count="2343" uniqueCount="1062">
  <si>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</si>
  <si>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</si>
  <si>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</si>
  <si>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</si>
  <si>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</si>
  <si>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</si>
  <si>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</si>
  <si>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</si>
  <si>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</si>
  <si>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</si>
  <si>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</si>
  <si>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</si>
  <si>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</si>
  <si>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</si>
  <si>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</si>
  <si>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</si>
  <si>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</si>
  <si>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</si>
  <si>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</si>
  <si>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</si>
  <si>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</si>
  <si>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</si>
  <si>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</si>
  <si>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</si>
  <si>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</si>
  <si>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</si>
  <si>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</si>
  <si>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</si>
  <si>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</si>
  <si>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</si>
  <si>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</si>
  <si>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</si>
  <si>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</si>
  <si>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</si>
  <si>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</si>
  <si>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</si>
  <si>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</si>
  <si>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</si>
  <si>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</si>
  <si>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</si>
  <si>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</si>
  <si>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</si>
  <si>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</si>
  <si>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</si>
  <si>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</si>
  <si>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</si>
  <si>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</si>
  <si>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</si>
  <si>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</si>
  <si>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</si>
  <si>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</si>
  <si>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</si>
  <si>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</si>
  <si>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</si>
  <si>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</si>
  <si>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</si>
  <si>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</si>
  <si>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</si>
  <si>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</si>
  <si>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</si>
  <si>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</si>
  <si>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</si>
  <si>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</si>
  <si>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</si>
  <si>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</si>
  <si>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</si>
  <si>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</si>
  <si>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</si>
  <si>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</si>
  <si>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</si>
  <si>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</si>
  <si>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</si>
  <si>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</si>
  <si>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</si>
  <si>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</si>
  <si>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</si>
  <si>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</si>
  <si>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</si>
  <si>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</si>
  <si>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</si>
  <si>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</si>
  <si>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</si>
  <si>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</si>
  <si>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</si>
  <si>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</si>
  <si>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</si>
  <si>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</si>
  <si>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</si>
  <si>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</si>
  <si>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</si>
  <si>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</si>
  <si>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</si>
  <si>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</si>
  <si>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</si>
  <si>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</si>
  <si>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</si>
  <si>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</si>
  <si>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</si>
  <si>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</si>
  <si>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</si>
  <si>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</si>
  <si>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</si>
  <si>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</si>
  <si>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</si>
  <si>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</si>
  <si>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</si>
  <si>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</si>
  <si>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</si>
  <si>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</si>
  <si>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</si>
  <si>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</si>
  <si>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</si>
  <si>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</si>
  <si>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</si>
  <si>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</si>
  <si>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</si>
  <si>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</si>
  <si>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</si>
  <si>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</si>
  <si>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</si>
  <si>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</si>
  <si>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</si>
  <si>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</si>
  <si>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</si>
  <si>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</si>
  <si>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</si>
  <si>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</si>
  <si>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</si>
  <si>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</si>
  <si>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</si>
  <si>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</si>
  <si>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</si>
  <si>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</si>
  <si>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</si>
  <si>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</si>
  <si>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</si>
  <si>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</si>
  <si>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</si>
  <si>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</si>
  <si>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</si>
  <si>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</si>
  <si>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</si>
  <si>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</si>
  <si>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</si>
  <si>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</si>
  <si>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</si>
  <si>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</si>
  <si>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</si>
  <si>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</si>
  <si>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</si>
  <si>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</si>
  <si>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</si>
  <si>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</si>
  <si>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</si>
  <si>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</si>
  <si>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</si>
  <si>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</si>
  <si>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</si>
  <si>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</si>
  <si>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</si>
  <si>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</si>
  <si>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</si>
  <si>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</si>
  <si>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</si>
  <si>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</si>
  <si>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</si>
  <si>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</si>
  <si>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</si>
  <si>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</si>
  <si>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</si>
  <si>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</si>
  <si>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</si>
  <si>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</si>
  <si>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</si>
  <si>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</si>
  <si>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</si>
  <si>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</si>
  <si>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</si>
  <si>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</si>
  <si>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</si>
  <si>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</si>
  <si>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</si>
  <si>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</si>
  <si>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</si>
  <si>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</si>
  <si>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</si>
  <si>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</si>
  <si>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</si>
  <si>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</si>
  <si>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</si>
  <si>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</si>
  <si>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</si>
  <si>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</si>
  <si>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</si>
  <si>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</si>
  <si>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</si>
  <si>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</si>
  <si>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</si>
  <si>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</si>
  <si>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</si>
  <si>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</si>
  <si>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</si>
  <si>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</si>
  <si>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</si>
  <si>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</si>
  <si>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</si>
  <si>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</si>
  <si>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</si>
  <si>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</si>
  <si>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</si>
  <si>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</si>
  <si>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</si>
  <si>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</si>
  <si>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</si>
  <si>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</si>
  <si>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</si>
  <si>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</si>
  <si>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</si>
  <si>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</si>
  <si>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</si>
  <si>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</si>
  <si>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</si>
  <si>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</si>
  <si>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</si>
  <si>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</si>
  <si>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</si>
  <si>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</si>
  <si>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</si>
  <si>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</si>
  <si>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</si>
  <si>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</si>
  <si>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</si>
  <si>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</si>
  <si>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</si>
  <si>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</si>
  <si>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</si>
  <si>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</si>
  <si>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</si>
  <si>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</si>
  <si>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</si>
  <si>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</si>
  <si>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</si>
  <si>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</si>
  <si>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</si>
  <si>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</si>
  <si>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</si>
  <si>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</si>
  <si>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</si>
  <si>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</si>
  <si>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</si>
  <si>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</si>
  <si>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</si>
  <si>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</si>
  <si>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</si>
  <si>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</si>
  <si>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</si>
  <si>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</si>
  <si>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</si>
  <si>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</si>
  <si>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</si>
  <si>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</si>
  <si>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</si>
  <si>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</si>
  <si>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</si>
  <si>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</si>
  <si>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</si>
  <si>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</si>
  <si>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</si>
  <si>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</si>
  <si>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</si>
  <si>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</si>
  <si>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</si>
  <si>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</si>
  <si>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</si>
  <si>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</si>
  <si>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</si>
  <si>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</si>
  <si>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</si>
  <si>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</si>
  <si>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</si>
  <si>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</si>
  <si>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</si>
  <si>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</si>
  <si>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</si>
  <si>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</si>
  <si>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</si>
  <si>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</si>
  <si>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</si>
  <si>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</si>
  <si>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</si>
  <si>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</si>
  <si>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</si>
  <si>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</si>
  <si>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</si>
  <si>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</si>
  <si>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</si>
  <si>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</si>
  <si>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</si>
  <si>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</si>
  <si>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</si>
  <si>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</si>
  <si>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</si>
  <si>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</si>
  <si>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</si>
  <si>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</si>
  <si>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</si>
  <si>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</si>
  <si>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</si>
  <si>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</si>
  <si>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</si>
  <si>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</si>
  <si>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</si>
  <si>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</si>
  <si>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</si>
  <si>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</si>
  <si>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</si>
  <si>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</si>
  <si>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</si>
  <si>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</si>
  <si>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</si>
  <si>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</si>
  <si>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</si>
  <si>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</si>
  <si>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</si>
  <si>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</si>
  <si>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</si>
  <si>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</si>
  <si>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</si>
  <si>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</si>
  <si>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</si>
  <si>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</si>
  <si>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</si>
  <si>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</si>
  <si>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</si>
  <si>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</si>
  <si>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</si>
  <si>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</si>
  <si>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</si>
  <si>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</si>
  <si>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</si>
  <si>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</si>
  <si>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</si>
  <si>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</si>
  <si>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</si>
  <si>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</si>
  <si>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</si>
  <si>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</si>
  <si>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</si>
  <si>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</si>
  <si>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</si>
  <si>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</si>
  <si>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</si>
  <si>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</si>
  <si>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</si>
  <si>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</si>
  <si>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</si>
  <si>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</si>
  <si>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</si>
  <si>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</si>
  <si>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</si>
  <si>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</si>
  <si>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</si>
  <si>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</si>
  <si>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</si>
  <si>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</si>
  <si>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</si>
  <si>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</si>
  <si>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</si>
  <si>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</si>
  <si>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</si>
  <si>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</si>
  <si>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</si>
  <si>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</si>
  <si>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</si>
  <si>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</si>
  <si>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</si>
  <si>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</si>
  <si>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</si>
  <si>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</si>
  <si>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</si>
  <si>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</si>
  <si>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</si>
  <si>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</si>
  <si>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</si>
  <si>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</si>
  <si>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</si>
  <si>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</si>
  <si>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</si>
  <si>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</si>
  <si>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</si>
  <si>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</si>
  <si>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</si>
  <si>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</si>
  <si>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</si>
  <si>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</si>
  <si>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</si>
  <si>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</si>
  <si>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</si>
  <si>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</si>
  <si>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</si>
  <si>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</si>
  <si>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</si>
  <si>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</si>
  <si>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</si>
  <si>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</si>
  <si>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</si>
  <si>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</si>
  <si>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</si>
  <si>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</si>
  <si>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</si>
  <si>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</si>
  <si>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</si>
  <si>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</si>
  <si>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</si>
  <si>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</si>
  <si>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</si>
  <si>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</si>
  <si>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</si>
  <si>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</si>
  <si>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</si>
  <si>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</si>
  <si>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</si>
  <si>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</si>
  <si>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</si>
  <si>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</si>
  <si>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</si>
  <si>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</si>
  <si>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</si>
  <si>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</si>
  <si>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</si>
  <si>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</si>
  <si>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</si>
  <si>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</si>
  <si>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</si>
  <si>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</si>
  <si>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</si>
  <si>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</si>
  <si>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</si>
  <si>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</si>
  <si>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</si>
  <si>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</si>
  <si>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</si>
  <si>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</si>
  <si>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</si>
  <si>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</si>
  <si>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</si>
  <si>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</si>
  <si>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</si>
  <si>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</si>
  <si>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</si>
  <si>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</si>
  <si>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</si>
  <si>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</si>
  <si>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</si>
  <si>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</si>
  <si>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</si>
  <si>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</si>
  <si>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</si>
  <si>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</si>
  <si>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</si>
  <si>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</si>
  <si>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</si>
  <si>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</si>
  <si>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</si>
  <si>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</si>
  <si>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</si>
  <si>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</si>
  <si>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</si>
  <si>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</si>
  <si>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</si>
  <si>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</si>
  <si>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</si>
  <si>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</si>
  <si>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</si>
  <si>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</si>
  <si>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</si>
  <si>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</si>
  <si>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</si>
  <si>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</si>
  <si>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</si>
  <si>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</si>
  <si>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</si>
  <si>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</si>
  <si>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</si>
  <si>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</si>
  <si>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</si>
  <si>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</si>
  <si>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</si>
  <si>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</si>
  <si>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</si>
  <si>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</si>
  <si>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</si>
  <si>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</si>
  <si>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</si>
  <si>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</si>
  <si>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</si>
  <si>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</si>
  <si>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</si>
  <si>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</si>
  <si>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</si>
  <si>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</si>
  <si>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</si>
  <si>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</si>
  <si>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</si>
  <si>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</si>
  <si>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</si>
  <si>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</si>
  <si>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</si>
  <si>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</si>
  <si>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</si>
  <si>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</si>
  <si>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</si>
  <si>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</si>
  <si>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</si>
  <si>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</si>
  <si>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</si>
  <si>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</si>
  <si>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</si>
  <si>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</si>
  <si>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</si>
  <si>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</si>
  <si>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</si>
  <si>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</si>
  <si>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</si>
  <si>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</si>
  <si>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</si>
  <si>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</si>
  <si>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</si>
  <si>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</si>
  <si>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</si>
  <si>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</si>
  <si>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</si>
  <si>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</si>
  <si>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</si>
  <si>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</si>
  <si>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</si>
  <si>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</si>
  <si>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</si>
  <si>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</si>
  <si>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</si>
  <si>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</si>
  <si>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</si>
  <si>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</si>
  <si>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</si>
  <si>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</si>
  <si>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</si>
  <si>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</si>
  <si>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</si>
  <si>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</si>
  <si>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</si>
  <si>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</si>
  <si>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</si>
  <si>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</si>
  <si>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</si>
  <si>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</si>
  <si>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</si>
  <si>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</si>
  <si>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</si>
  <si>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</si>
  <si>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</si>
  <si>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</si>
  <si>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</si>
  <si>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</si>
  <si>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</si>
  <si>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</si>
  <si>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</si>
  <si>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</si>
  <si>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</si>
  <si>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</si>
  <si>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</si>
  <si>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</si>
  <si>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</si>
  <si>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</si>
  <si>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</si>
  <si>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</si>
  <si>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</si>
  <si>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</si>
  <si>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</si>
  <si>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</si>
  <si>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</si>
  <si>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</si>
  <si>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</si>
  <si>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</si>
  <si>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</si>
  <si>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</si>
  <si>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</si>
  <si>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</si>
  <si>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</si>
  <si>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</si>
  <si>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</si>
  <si>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</si>
  <si>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</si>
  <si>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</si>
  <si>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</si>
  <si>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</si>
  <si>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</si>
  <si>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</si>
  <si>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</si>
  <si>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</si>
  <si>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</si>
  <si>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</si>
  <si>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</si>
  <si>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</si>
  <si>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</si>
  <si>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</si>
  <si>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</si>
  <si>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</si>
  <si>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</si>
  <si>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</si>
  <si>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</si>
  <si>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</si>
  <si>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</si>
  <si>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</si>
  <si>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</si>
  <si>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</si>
  <si>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</si>
  <si>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</si>
  <si>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</si>
  <si>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</si>
  <si>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</si>
  <si>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</si>
  <si>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</si>
  <si>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</si>
  <si>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</si>
  <si>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</si>
  <si>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</si>
  <si>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</si>
  <si>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</si>
  <si>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</si>
  <si>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</si>
  <si>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</si>
  <si>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</si>
  <si>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</si>
  <si>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</si>
  <si>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</si>
  <si>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</si>
  <si>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</si>
  <si>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</si>
  <si>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</si>
  <si>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</si>
  <si>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</si>
  <si>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</si>
  <si>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</si>
  <si>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</si>
  <si>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</si>
  <si>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</si>
  <si>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</si>
  <si>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</si>
  <si>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</si>
  <si>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</si>
  <si>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</si>
  <si>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</si>
  <si>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</si>
  <si>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</si>
  <si>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</si>
  <si>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</si>
  <si>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</si>
  <si>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</si>
  <si>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</si>
  <si>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</si>
  <si>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</si>
  <si>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</si>
  <si>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</si>
  <si>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</si>
  <si>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</si>
  <si>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</si>
  <si>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</si>
  <si>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</si>
  <si>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</si>
  <si>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</si>
  <si>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</si>
  <si>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</si>
  <si>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</si>
  <si>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</si>
  <si>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</si>
  <si>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</si>
  <si>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</si>
  <si>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</si>
  <si>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</si>
  <si>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</si>
  <si>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</si>
  <si>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</si>
  <si>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</si>
  <si>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</si>
  <si>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</si>
  <si>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</si>
  <si>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</si>
  <si>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</si>
  <si>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</si>
  <si>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</si>
  <si>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</si>
  <si>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</si>
  <si>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</si>
  <si>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</si>
  <si>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</si>
  <si>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</si>
  <si>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</si>
  <si>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</si>
  <si>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</si>
  <si>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</si>
  <si>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</si>
  <si>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</si>
  <si>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</si>
  <si>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</si>
  <si>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</si>
  <si>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</si>
  <si>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</si>
  <si>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</si>
  <si>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</si>
  <si>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</si>
  <si>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</si>
  <si>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</si>
  <si>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</si>
  <si>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</si>
  <si>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</si>
  <si>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</si>
  <si>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</si>
  <si>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</si>
  <si>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</si>
  <si>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</si>
  <si>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</si>
  <si>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</si>
  <si>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</si>
  <si>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</si>
  <si>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</si>
  <si>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</si>
  <si>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</si>
  <si>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</si>
  <si>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</si>
  <si>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</si>
  <si>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</si>
  <si>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</si>
  <si>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</si>
  <si>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</si>
  <si>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</si>
  <si>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</si>
  <si>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</si>
  <si>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</si>
  <si>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</si>
  <si>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</si>
  <si>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</si>
  <si>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</si>
  <si>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</si>
  <si>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</si>
  <si>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</si>
  <si>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</si>
  <si>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</si>
  <si>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</si>
  <si>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</si>
  <si>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</si>
  <si>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</si>
  <si>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</si>
  <si>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</si>
  <si>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</si>
  <si>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</si>
  <si>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</si>
  <si>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</si>
  <si>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</si>
  <si>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</si>
  <si>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</si>
  <si>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</si>
  <si>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</si>
  <si>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</si>
  <si>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</si>
  <si>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</si>
  <si>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</si>
  <si>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</si>
  <si>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</si>
  <si>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</si>
  <si>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</si>
  <si>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</si>
  <si>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</si>
  <si>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</si>
  <si>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</si>
  <si>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</si>
  <si>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</si>
  <si>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</si>
  <si>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</si>
  <si>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</si>
  <si>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</si>
  <si>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</si>
  <si>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</si>
  <si>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</si>
  <si>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</si>
  <si>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</si>
  <si>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</si>
  <si>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</si>
  <si>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</si>
  <si>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</si>
  <si>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</si>
  <si>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</si>
  <si>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</si>
  <si>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</si>
  <si>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</si>
  <si>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</si>
  <si>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</si>
  <si>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</si>
  <si>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</si>
  <si>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</si>
  <si>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</si>
  <si>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</si>
  <si>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</si>
  <si>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</si>
  <si>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</si>
  <si>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</si>
  <si>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</si>
  <si>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</si>
  <si>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</si>
  <si>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</si>
  <si>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</si>
  <si>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</si>
  <si>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</si>
  <si>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</si>
  <si>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</si>
  <si>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</si>
  <si>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Dundee City Council</t>
  </si>
  <si>
    <t>Local Authority</t>
  </si>
  <si>
    <t>149,30</t>
  </si>
  <si>
    <t>NRS, 2019 Mid-Year Estimate</t>
  </si>
  <si>
    <t xml:space="preserve">Property Management - Energy use in Council buildings; refurbishments/upgrades and renewables options; street lighting, energy efficiency retrofit and climate change adaptations. Dundee
Property Management - Energy use in Council buildings; refurbishments/upgrades and renewables options; street lighting, energy efficiency retrofit and climate change adaptations.
Passenger Transport - Regional transport policy and planning; shared mobility and smart city integration; active travel and behaviour change programmes for modal shift; staff business travel.
Fleet Management – Maintenance and management of Council fleet; investment and promotion in low carbon vehicles and infrastructure; driver training and awareness; fleet telematics and rationalisation.
Waste – Waste policy &amp; planning, collection and disposal of municipal waste, composting operations, collection of recyclates for onward treatment as per national regulations and promotion of waste reduction &amp; reuse activities. Waste education &amp; awareness-raising to encourage behavioural change, route planning &amp; optimisation and statutory waste data reporting."
Land and Open Space - Land use strategy and development of green networks; habitat management and biodiversity opportunities; trees and woodland management.
Emergency Planning and Resilience – planning for and responding to severe weather events.
Flood Risk Management - development of a Local Flood Risk Management Plan and delivery of Flood Protection Schemes.
Education Services – implementation of staff and pupil low carbon behaviours; developing Eco-Schools activity; acting as leader within the community.
Administration - Green office activity; staff awareness and engagement including resource use, energy efficiency and travel.
Procurement - Embedding Sustainable procurement considerations into spending and investment decisions to help to reduce waste and emissions; stimulate the market for more sustainable products and set an example to Council partners and the wider community.
Community Planning - demonstrating leadership in partnership working to increase impact through joint initiatives and knowledge transfer.
Communication - Better integration of sustainability messages into communications through all media at the Council’s disposal is critical for bringing about real and positive change to encourage more sustainable and climate friendly behaviour by all stakeholders.
</t>
  </si>
  <si>
    <t>The Council’s Sustainable Dundee Working Group was formed in March 2018, organised by the Sustainability and Climate Change (S&amp;CC) team. The broad purpose of the group is to take forward ideas, projects, actions and communications relating to sustainability within Dundee City Council. The group is responsible for overseeing progress on climate change activity and in turn reports to the Council Management Team.
Proposals can be agreed at the working group level. Decisions concerning projects with significant financial or strategic considerations will be taken to the Council Management Team.
Officers from the following Services participate in the working group which meets every two months. These are shown under the Dundee Climate Action Plan topics; one of the major projects the group will take forward in partnership with the wider Dundee community.</t>
  </si>
  <si>
    <t>For reporting period 2019/20, the Council was structured as five Strategic Service Areas with main roles in climate change activity categorised as follows: 
	City Development (sustainable development/climate change strategy, monitoring/reporting, strategic environmental assessment, adaptation, behaviour change, asset management, energy management, flooding and coastal, land use planning, transport planning, street lighting, fleet); 
	Corporate Services (procurement, finance, IT, staff travel); 
	Neighbourhood Services (housing, community facilities, waste, air quality, greenspace, biodiversity).
Responsibility for climate change activity is led by City Development.  The internal Sustainable Dundee Working Group meets every 2 months to embed carbon management across Services and assist with the communication, facilitation and promotion of initiatives.
Carbon Emissions
•	The Council’s carbon footprint boundary was re-scoped in 2016 by officers from a range of Council services.  Data for each emission source within the defined boundary is collated annually and calculated, identifying scope 1, scope 2 and scope 3 emissions. The data is presented to Council Management Team and Committee as part of the Council’s statutory ‘Public Bodies Climate Change Duties’ report.  
•	To better understand what policies and interventions the Council should take in order to meet its energy and carbon reduction targets a Business as Usual forecast was prepared by the Energy Management Team which assesses the Council’s future estate plans and relevant unit cost projections.
•	As part of the 2016 re-scoping exercise, a Carbon Footprint Projects Register has been compiled using the ‘Carbon Footprint Forecast &amp; Projects Register Tool’ as developed by Resource Efficient Scotland. This register is updated annually by identifying and including existing and proposed Council projects that will help the Council better measure and manage progress of carbon reduction interventions. Embedding Climate Change within the organisation
•	The Dundee Climate Action Plan contains a number of Council led carbon emission reduction actions across various Services; these will be monitored within newly acquired ClimateView emissions modelling software.
•	Current arrangements for assessing committee reports prior to submission require officers to screen their reports for any policy implications in respect of Sustainability and Strategic Environmental Assessment. An Integrated Impact Assessment tool was launched in August 2017 that incorporates climate change mitigation and adaptation impacts into the committee reporting process.
•	In 2020 the Council joined Adaptation Scotland’s Benchmarking Working Group – working with other local authorities in Scotland to mainstream resilience actions within the public sector according to the Adaptation Capability Framework.
•	A Sustainable Development E-Learning module is available that enables staff to better understand the statutory and other drivers for the Council regarding sustainability; what strategic action the Council is taking to meet its sustainability duties and what actions staff can take to help make Dundee more sustainable. 
•	The Council’s Design and Property Division is working to expand its current ISO14001 Environmental Management (EMS) accreditation across the whole Division. This promotes the development, embedding and monitoring of environmental procedures including engagement with colleagues across the Division in their development.</t>
  </si>
  <si>
    <r>
      <t>5% CO</t>
    </r>
    <r>
      <rPr>
        <vertAlign val="subscript"/>
        <sz val="10"/>
        <color theme="1"/>
        <rFont val="Arial"/>
        <family val="2"/>
      </rPr>
      <t>2</t>
    </r>
    <r>
      <rPr>
        <sz val="10"/>
        <color theme="1"/>
        <rFont val="Arial"/>
        <family val="2"/>
      </rPr>
      <t xml:space="preserve"> reduction target from Council properties (per annum to 2020).  </t>
    </r>
  </si>
  <si>
    <t>Energy Management Policy (2012-2020) – p.1</t>
  </si>
  <si>
    <t>http://www.dundeecity.gov.uk/reports/reports/470-2012.pdf</t>
  </si>
  <si>
    <t>Building Strong and Empowered Communities: Improve housing quality, choice and affordability. Increase District Heating Systems and Maximise External Wall insulation programme</t>
  </si>
  <si>
    <t>City Plan (2017 – 2026) p. 43-44</t>
  </si>
  <si>
    <t>https://www.dundeecity.gov.uk/sites/default/files/publications/cityplan.pdf</t>
  </si>
  <si>
    <t>Council Plan 2017-2022 p.42</t>
  </si>
  <si>
    <t xml:space="preserve">https://www.dundeecity.gov.uk/sites/default/files/publications/councilplan1722.pdf </t>
  </si>
  <si>
    <t>Building Strong and Empowered Communities: Improve access to healthy green and open spaces</t>
  </si>
  <si>
    <t>Building Strong and Empowered Communities: Improve transport connections to communities.</t>
  </si>
  <si>
    <t>Since signing the City up to the Covenant of Mayors for Climate and Energy on March 2018, the Council has worked with public, private and community organisations via the Dundee Partnership to co-design a Dundee Climate Action Plan which contains actions on Energy, Waste, Transport and Resilience that will help reduce emissions and prepare for climate change.  The Plan was launched in December 2019.  The Council declared a Climate Emergency in summer 2019, and the Plan represents the first set of actions in a long-term pathway to achieve net-zero greenhouse gas emissions by 2045 or sooner.
The Council's first Carbon Management Plan was adopted in 2009 with the Energy Management Policy and target revised in 2012.  The Carbon Footprint Projects Register will act as an interim action plan until a full redraft of the Carbon Management Plan takes place by 2021.</t>
  </si>
  <si>
    <t>Tay Estuary and Montrose Basin Local Flood Risk Management Plan</t>
  </si>
  <si>
    <t>Dundee Coastal Study Stage 2
Tay Estuary and Montrose Basin Local Flood Risk Management Plan
Local Development Plan
Dundee Climate Action Plan
Biodiversity Action Plan</t>
  </si>
  <si>
    <t>2013-
2016-2022
2019-2029
2019
2020-2030</t>
  </si>
  <si>
    <t xml:space="preserve">Identifies a framework within which local flood prevention and coastal erosion defence schemes are developed at different locations along Dundee’s 16.9km of coastal frontage.
http://www.dundeecity.gov.uk/reports/reports/256-2013.pdf 
In partnership with other responsible authorities, the plan has been developed to detail the actions adopted to reduce the risk of flooding in the Tay Estuary and Montrose Basin (TEAMB) local plan district (LPD) as required by the Flood Risk Management (Scotland) Act.
http://www.angus.gov.uk/sites/angus-cms/files/2017-07/Tay_Estuary_and_Montrose_Basin_Local_Flood_Risk_Management_Plan.pdf 
Policy 30: Green Infrastructure Maintenance
Policy 36: Flood Risk Management
Policy 37: Sustainable Drainage Systems
Policy 38: Protecting and Improving the Water Environment
Co-designed by the Dundee partnership, contains actions across the themes of Energy, Transport, Waste and Resilience.
https://www.dundeecity.gov.uk/sites/default/files/publications/climateactionplan.pdf
Protecting and enhancing ecosystems, habitats and species diversity in Dundee.
https://www.dundeecity.gov.uk/sites/default/files/publications/dundees_biodiversity_action_plan_2020-2030.pdf
</t>
  </si>
  <si>
    <t>Energy Management Policy
Local Housing Strategy (LHS)</t>
  </si>
  <si>
    <t xml:space="preserve">The adoption of the Energy Policy demonstrates the City Council’s commitment to the principles of responsible energy and water management in its operational buildings. The City Council will aim to improve its energy and water efficiency and reduce its energy and water consumption in line with the targets set out in this policy.
http://www.dundeecity.gov.uk/reports/reports/470-2012.pdf
The LHS is the primary strategy for the provision of housing and associated services to address homelessness, meeting housing support needs and tackling fuel poverty. Tackling climate change has been identified as one of a number of main areas for consideration within the strategy given the major role housing can play in reducing emissions.
The 2019-2024 Local Housing Strategy launched September 2019.
https://www.dundeecity.gov.uk/reports/agendas/ns300919ag.pdf 
</t>
  </si>
  <si>
    <t>2012-2020
2019-2024</t>
  </si>
  <si>
    <t>Invest in Dundee – Energy Dundee
District Heating Strategy
Local Development Plan</t>
  </si>
  <si>
    <t>2018-
2018-2028
2019-2029</t>
  </si>
  <si>
    <t xml:space="preserve">The energy sector is an important part of the future for Dundee and the broader local economy encompassing: offshore wind, oil &amp; gas, decommissioning (driven by the proximity of the Scottish Offshore Wind projects) and emerging and growing areas such as hydrogen, electric vehicle and a general market demand to lower energy costs and become more sustainable.  Scottish Government identified Dundee Port in the National Renewables Infrastructure Plan (NRIP) as the most suitable port location on the East Coast of Scotland and recognised the major investment to support offshore construction and O&amp;M activity made by both the public and private sector in the city.
Significant public and private investments have been made in infrastructure to ensure the city and port meets the needs of the offshore wind sector.  Alongside investment in infrastructure Dundee offers skills, R&amp;D facilitates, competencies across the supply chain and world class centre of excellence.
Dundee’s cluster approach brings together regional strengths from across Tayside and Fife in the engineering/manufacturing sectors via networks, such as Energy Dundee, East Coast Renewables and the Forth and Tay Cluster to support the offshore sector.  www.investindundee.co.uk   www.energydundee.com
The District Heating Strategy sets out the Council’s vision for the delivery of district heating in the Dundee City Council area, identifying potential heat network opportunities, stakeholder engagement plans and next steps required to realise its ambitions. 
https://www.dundeecity.gov.uk/reports/reports/166-2018.pdf
Local Development Plan contains a number of policies that act as enablers to the development and generation of renewable energy and low carbon heat technologies: 
-	Policy 45: Energy generating Facilities
-	Policy 46: Delivery of Heat networks
-	Policy 47: Wind Turbines
-	Policy 48: Low and Zero Carbon Technology in New Development
https://www.dundeecity.gov.uk/sites/default/files/publications/local_development_plan_2019_for_web.pdf
</t>
  </si>
  <si>
    <t xml:space="preserve">TAYplan
Local Development Plan 
</t>
  </si>
  <si>
    <t>2016-2036
2019-2029</t>
  </si>
  <si>
    <t xml:space="preserve">Recognises the long term implications of climate change and sea level rise. It supports the switch to a low carbon economy and zero waste economy by providing for appropriate infrastructure and improvements in our resilience to climate change and other potential risks. It seeks to deliver better quality development and places which respond to climate change by ensuring resilience built into the natural and built environments through a presumption against development in areas vulnerable to coastal erosion, flood risk and rising sea levels. http://www.tayplan-sdpa.gov.uk
Local Development Plan seeks to deliver the TAYplan vision in relation to climate change resilience. Climate change policies have been strengthened with an emphasis on delivering green networks, environmental protection and supporting heat networks in the City. 
https://www.dundeecity.gov.uk/sites/default/files/publications/local_development_plan_2019_for_web.pdf 
</t>
  </si>
  <si>
    <t>TACTRAN Regional Transport Strategy (RTS) refresh</t>
  </si>
  <si>
    <t>2015-2036</t>
  </si>
  <si>
    <t>RTS refresh sets out a vision for improving the region’s transport infrastructure, services and other facilities to 2036.  Formally approved by the Minister for Transport and Islands on 23 July 2015, it updates policies and proposals and now identifies 31 Strategic Actions which are aimed at supporting regional economic prosperity; connecting our communities and being socially inclusive; and promoting environmental sustainability and improved health and wellbeing. The horizon of 2036 aligns with the second TAYplan Strategic Development Plan covering much of the Tactran region.
http://www.tactran.gov.uk/documents/RTSRefresh-FinalReport.pdf</t>
  </si>
  <si>
    <t>2019
2019-2029</t>
  </si>
  <si>
    <t>Plant/Vehicle Asset Management Plan</t>
  </si>
  <si>
    <t>Internal document, unpublished.</t>
  </si>
  <si>
    <t>Dundee Cycling Strategy. Dundee Climate Action Plan
Local Development Plan</t>
  </si>
  <si>
    <t>This strategy sets out how Dundee City Council will deliver its duties, powers and policies to enable and encourage more people to cycle more often. The Council recognises the role of walking and cycling to make a significant impact on the success of the city and the lives of its citizens.  In Dundee promoting cycling can help achieve the strategic priorities in the Council Plan and therefore seeks to give due advantage to pedestrians and cyclists in its management of the transport network. Co-designed by the Dundee partnership, contains actions across the themes of Energy, Transport, Waste and Resilience.
https://www.dundeecity.gov.uk/sites/default/files/publications/climateactionplan.pdf
https://www.dundeecity.gov.uk/sites/default/files/publications/dundee_cycle_strategy_2019.pdf
Policy 54: Safe and Sustainable Transport</t>
  </si>
  <si>
    <t>Digital Strategy</t>
  </si>
  <si>
    <t>2016-2020</t>
  </si>
  <si>
    <t xml:space="preserve">Outlines how the Council aims to innovate and re-design services to provide them in the most effective way, makes best use of its spending power and maximises the use of new technologies so that it can become a digital council.
https://www.dundeecity.gov.uk/sites/default/files/publications/2017%20Digital%20Strategy.pdf
</t>
  </si>
  <si>
    <t>Waste Managemetn Strategy</t>
  </si>
  <si>
    <t>2016-2022</t>
  </si>
  <si>
    <t xml:space="preserve">Developed in close partnership between all responsible authorities, SEPA and Scottish Water to set the objectives to tackle flooding and identify actions which will make a real difference to managing the risk of flooding and recovering from any future flood events.
http://www.angus.gov.uk/sites/angus-cms/files/2017-07/Tay_Estuary_and_Montrose_Basin_Local_Flood_Risk_Management_Plan.pdf </t>
  </si>
  <si>
    <t>See renewable energy</t>
  </si>
  <si>
    <t>1)	Establish a city-wide Climate Leadership Group in Dundee to identify the more ambitious actions required to meet the net zero GHG emissions target by 2045 or sooner.
2)	Participate in Adaptation Scotland’s Benchmarking Working Group. The Council has joined Adaptation Scotland’s Benchmarking Working Group comprising a group of public sector organisations actively using their adaptation capability framework and benchmarking the development of capabilities, developing case studies and sharing good practice in order to improve climate adaptation strategies in Scotland. 
3)	Assess the impact of the Dundee Climate Action Plan on emissions targets using the ClimateView emissions modelling platform and communicate results to stakeholders and senior management to focus decision making about future actions.
4)	Develop a new Carbon Management Plan for the Council based on the latest carbon management data provided by the Carbon Footprinting and Project Register Tool and the carbon reduction actions identified during the climate action planning process.
5)	Continue to develop the Carbon Reduction Projects Register to better measure and manage progress of carbon reduction projects. This will include identifying and collating existing carbon reduction projects across the Council’s carbon footprint boundary and new carbon reduction projects to assist with carbon forecasting.</t>
  </si>
  <si>
    <t>An internal CCAT workshop was held in August 2015 with officers present from a wide range of Council services.  Its purpose was to help the Council self-evaluate its performance under the Climate Change (Scotland) Act Public Sector Duties, identify the key priorities and actions for improvement. 
The CCAT uses the organisational responses to 28 questions on Governance, Emissions, Adaptation, Behaviour and Procurement to create a targeted and achievable action plan to help guide the short-term improvement plan. The results of the self-assessment are shown below.  Twelve actions were suggested by the tool and a follow-up meeting was held in November 2015 to prioritise these actions.
Action Priority 1 – is to clearly define the Council’s carbon footprint in terms of organisational and operational boundary in a way that can be easily communicated.  This action was completed during 2016.
Action Priority 2 - is to develop a more accurate Business As Usual forecast to help engage and alert the Council Management Team to risks relating to resource consumption, especially in terms of future costs. The Resource Efficient Scotland Carbon Footprint and Project Register tool is now used to develop this forecast. This action is on-going.
Action Priority 3 and 4 - focus on reviewing the governance and operational structure for climate change; this should include a very clear remit in terms of roles, responsibilities and decision-making. This action is now complete with the development of the Council’s Sustainable Dundee Working Group (SDWG) incorporating key resources from relevant Services across the Council.  The group meets every two months to take forward sustainability and climate change related projects and activities.  The group report directly to the Council Management when significant decisions are required regarding financial expenditure or changes in strategic direction.
New Action priorities were identified by the Sustainable Dundee Working Group in March 2018:
Action Priority 5 - improve sustainability in design by undertaking whole life costing at the start of projects to ensure best available technology is selected to reduce running costs and carbon emissions. This action is included in the Dundee Climate Action Plan and will be progressed in due course.
Action Priority 6 - develop a Sustainable Dundee communication strategy that links the various aspects of sustainability projects and makes clear, both internally and externally, the activities the Council are undertaking to improve sustainability and the reasons for acting. This is ongoing and has seen significant progress with new Sustainable Dundee campaign being launched including a new logo, webpages, a Sustainable Dundee twitter account, a Low Carbon Story published for promotional and educational purposes detailing the carbon saving projects completed and planned by Dundee City Council. This is a standing item on the agenda of SDWG meetings.
The CCAT will be rerun when practical, post-COVID-19, allowing us to assess improvements in performance against the 6 CCAT criteria.</t>
  </si>
  <si>
    <t xml:space="preserve">The Dundee Climate Action Plan is the culmination of two years' worth of collaborative work, led by the Council and co-designed with public, private and community organisations, recognising the fact that a concerted city-wide effort is required.  The Plan has been informed by a Baseline Emissions Inventory, Climate Risk &amp; Vulnerability Assessment, statutory Strategic Environmental Assessment, partnership workshops and public consultation. </t>
  </si>
  <si>
    <t>The boundary of the carbon footprint been set and applied consistently across the 12 year dataset. All consumption data has been converted using the appropriate Conversion Factor (CF) for the time period.
3.4% reduction in tCO2e achieved between 2018/19 and 2019/20</t>
  </si>
  <si>
    <t xml:space="preserve">Natural gas use in Council buildings </t>
  </si>
  <si>
    <t xml:space="preserve">Gas oil use in Council buildings </t>
  </si>
  <si>
    <t>Heat contract output data available for biomass. Assume 85% efficiency to estimate input value. Decrease due to issues with the boiler leading to extended periods of inoperability.</t>
  </si>
  <si>
    <t xml:space="preserve">Fleet. Assuming 6.0% for additional fuel not included and contingency. </t>
  </si>
  <si>
    <t xml:space="preserve">Fleet. Converted from litres to kWh using conversion factor of 10.7 kWh per litre in order to use gas oil emission factor.  </t>
  </si>
  <si>
    <t>Grid electricity used in Council buildings</t>
  </si>
  <si>
    <t xml:space="preserve">Grid electricity used in street lighting and other sources (car parks, signage etc.) </t>
  </si>
  <si>
    <t>Actual data</t>
  </si>
  <si>
    <t xml:space="preserve">Estimated at 95% of water use total for same year.  </t>
  </si>
  <si>
    <t>Scope 9</t>
  </si>
  <si>
    <t>Scope 10</t>
  </si>
  <si>
    <t>Scope 11</t>
  </si>
  <si>
    <t>Scope 12</t>
  </si>
  <si>
    <t>Scope 13</t>
  </si>
  <si>
    <t>Scope 14</t>
  </si>
  <si>
    <t>Scope 15</t>
  </si>
  <si>
    <t>Scope 16</t>
  </si>
  <si>
    <t>Scope 17</t>
  </si>
  <si>
    <t>Scope 18</t>
  </si>
  <si>
    <t>Scope 19</t>
  </si>
  <si>
    <t>Scope 20</t>
  </si>
  <si>
    <t>Scope 21</t>
  </si>
  <si>
    <t>Scope 22</t>
  </si>
  <si>
    <t>Scope 23</t>
  </si>
  <si>
    <t>Scope 24</t>
  </si>
  <si>
    <t>Scope 25</t>
  </si>
  <si>
    <t>Scope 26</t>
  </si>
  <si>
    <t>Scope 27</t>
  </si>
  <si>
    <t>Scope 28</t>
  </si>
  <si>
    <t>Scope 29</t>
  </si>
  <si>
    <t>Scope 30</t>
  </si>
  <si>
    <t>Scope 31</t>
  </si>
  <si>
    <t>Scope 32</t>
  </si>
  <si>
    <t>Scope 33</t>
  </si>
  <si>
    <t>Scope 34</t>
  </si>
  <si>
    <t>Scope 35</t>
  </si>
  <si>
    <t>Scope 36</t>
  </si>
  <si>
    <t>Scope 37</t>
  </si>
  <si>
    <t>Scope 38</t>
  </si>
  <si>
    <t>Scope 39</t>
  </si>
  <si>
    <t>Scope 40</t>
  </si>
  <si>
    <t>Scope 41</t>
  </si>
  <si>
    <t>Scope 42</t>
  </si>
  <si>
    <t>Scope 43</t>
  </si>
  <si>
    <t>Scope 44</t>
  </si>
  <si>
    <t>Scope 45</t>
  </si>
  <si>
    <t>Scope 46</t>
  </si>
  <si>
    <t>Scope 47</t>
  </si>
  <si>
    <t>Scope 48</t>
  </si>
  <si>
    <t>Scope 49</t>
  </si>
  <si>
    <t>Scope 50</t>
  </si>
  <si>
    <t>Scope 51</t>
  </si>
  <si>
    <t>Scope 52</t>
  </si>
  <si>
    <t>Scope 53</t>
  </si>
  <si>
    <t>Scope 54</t>
  </si>
  <si>
    <t>Scope 55</t>
  </si>
  <si>
    <t>Scope 56</t>
  </si>
  <si>
    <t>Scope 57</t>
  </si>
  <si>
    <t>Scope 58</t>
  </si>
  <si>
    <t>Scope 59</t>
  </si>
  <si>
    <t>Scope 60</t>
  </si>
  <si>
    <t>Scope 61</t>
  </si>
  <si>
    <t>Scope 62</t>
  </si>
  <si>
    <t>Scope 63</t>
  </si>
  <si>
    <t>Scope 64</t>
  </si>
  <si>
    <t>Scope 65</t>
  </si>
  <si>
    <t>Scope 66</t>
  </si>
  <si>
    <t>Scope 67</t>
  </si>
  <si>
    <t>Scope 68</t>
  </si>
  <si>
    <t xml:space="preserve">Includes DCC waste within commercial collection (estimated at 12.88% of commercial waste) </t>
  </si>
  <si>
    <t>Commercial waste</t>
  </si>
  <si>
    <t>Household waste</t>
  </si>
  <si>
    <t>Solar PV</t>
  </si>
  <si>
    <t>Includes generation from multi-storeys, DISC, Unit T Claverhouse, The Crescent and schools e.g. Morgan Academy</t>
  </si>
  <si>
    <t>Biomass is supplied through a heat supply contract – input figure is estimated using a figure of 85% boiler efficiency. All heat is consumed by DCC.</t>
  </si>
  <si>
    <t>GSHP at RPC Dundee. Data at this stage of operation is limited. Impact of full year operation to be reviewed in due course.</t>
  </si>
  <si>
    <t>Carbon management Plan target</t>
  </si>
  <si>
    <t>This target is based on energy use in buildings (electricity, natural gas, gas oil and biomass); although the carbon footprint boundary has been widened to include other sources, for consistency, reporting against this target will continue until 2019/20. 
9,726 tCO2e reductions since baseline year.</t>
  </si>
  <si>
    <r>
      <t>NDEE Basket 1 full year saving (355 tCO</t>
    </r>
    <r>
      <rPr>
        <vertAlign val="subscript"/>
        <sz val="10"/>
        <color rgb="FF000000"/>
        <rFont val="Arial"/>
        <family val="2"/>
      </rPr>
      <t>2</t>
    </r>
    <r>
      <rPr>
        <sz val="10"/>
        <color rgb="FF000000"/>
        <rFont val="Arial"/>
        <family val="2"/>
      </rPr>
      <t>e) and LED street lighting replacement (866 tCO</t>
    </r>
    <r>
      <rPr>
        <vertAlign val="subscript"/>
        <sz val="10"/>
        <color rgb="FF000000"/>
        <rFont val="Arial"/>
        <family val="2"/>
      </rPr>
      <t>2</t>
    </r>
    <r>
      <rPr>
        <sz val="10"/>
        <color rgb="FF000000"/>
        <rFont val="Arial"/>
        <family val="2"/>
      </rPr>
      <t>e)</t>
    </r>
  </si>
  <si>
    <t>NDEE Basket 1 Olympia, Dundee Ice Arena, Central Library first full year of savings</t>
  </si>
  <si>
    <r>
      <t>Replacement of fleet vehicles with EV’s</t>
    </r>
    <r>
      <rPr>
        <sz val="10"/>
        <color rgb="FF000000"/>
        <rFont val="Arial"/>
        <family val="2"/>
      </rPr>
      <t xml:space="preserve"> and reduction in CO</t>
    </r>
    <r>
      <rPr>
        <vertAlign val="subscript"/>
        <sz val="10"/>
        <color rgb="FF000000"/>
        <rFont val="Arial"/>
        <family val="2"/>
      </rPr>
      <t>2</t>
    </r>
    <r>
      <rPr>
        <sz val="10"/>
        <color rgb="FF000000"/>
        <rFont val="Arial"/>
        <family val="2"/>
      </rPr>
      <t xml:space="preserve"> limits for cars.</t>
    </r>
  </si>
  <si>
    <t>NDEE Basket 1 - Elec</t>
  </si>
  <si>
    <t>CEEF</t>
  </si>
  <si>
    <t>First full year capture due to postponement of projects – started just after end of reporting period.</t>
  </si>
  <si>
    <t>NDEE Basket 1 - Gas</t>
  </si>
  <si>
    <t>Street lighting</t>
  </si>
  <si>
    <t>-</t>
  </si>
  <si>
    <t>ZWS/ DCC</t>
  </si>
  <si>
    <t>Refuse to combustion</t>
  </si>
  <si>
    <t>Waste education. DCC and Schools</t>
  </si>
  <si>
    <t>Transport Scotland/ Air Quality Funds</t>
  </si>
  <si>
    <t>n/a</t>
  </si>
  <si>
    <t xml:space="preserve">Replacement of 15 Fleet vehicles with EV in 18/19 period </t>
  </si>
  <si>
    <t>As stated above, the opening of 5 new buildings have resulted in increased heating gas emissions</t>
  </si>
  <si>
    <t>The year on year decreases we have seen in the electricity grid factor continues to have an impact on the overall footprint</t>
  </si>
  <si>
    <t>Street lighting and NDEE Basket 2</t>
  </si>
  <si>
    <t>NDEE Basket 2</t>
  </si>
  <si>
    <t>Likely to be higher but difficult to calculate project carbon savings for fleet and waste</t>
  </si>
  <si>
    <t>Difficult to calculate</t>
  </si>
  <si>
    <t>Increase in emissions related to gas and gas oil for heating.</t>
  </si>
  <si>
    <t>New gas supplies added to portfolio in 2019/20:
•	Regional Performance Centre for Sport (RPC)
•	New Menzieshill Community Centre
•	Waterfront Office South Union St
•	Quarry View Nursery
•	Hill View Nursery</t>
  </si>
  <si>
    <t>Difficult to quantify</t>
  </si>
  <si>
    <t>The net effect will be a reduction in emissions but there is likely to be an increase in consumption of electricity and natural gas.</t>
  </si>
  <si>
    <t>The impact of the decreasing grid factor in 2018/19 will have a significant impact on the overall footprint.</t>
  </si>
  <si>
    <t xml:space="preserve">This is the total reduction since the baseline year of 2007/08. However, it is not certain that all of this is due to carbon reduction projects or alternatively that this figure does not also include some increases from estate changes, therefore underestimating the savings from energy efficiency projects. </t>
  </si>
  <si>
    <t xml:space="preserve">•	The carbon footprint for the Council has reduced by 3.4% in the past year.
•	The carbon footprint has reduced by 42% since the baseline year of 2007/08.
•	73% of the Council’s carbon emissions come from heating, lighting and powering its buildings.
•	There was a 1% decrease in carbon emissions from energy use in buildings. The target in the currently Carbon management Plan is 5%.
•	There was an overall decrease in electricity consumption by 1% in the reporting period at the same time new properties were added to the portfolio and an increase in the number of electric vehicle (EV) charging points installed.  Consumption through separately metered EV charging points increased to 553,000 KWh for the year.  This does not include consumption through chargers connected to existing building supplies (e.g.  Dundee House, City Square and other offices and community use properties).  
•	Improvements in energy efficiency of buildings through the Non-Domestic Energy Efficiency programme has led to the reduction in electricity consumption from the property portfolio. 
•	The Grid Emission Factor decreased by 10% as the UK’s renewable electricity capacity continues to increase making electricity supply less carbon intensive.
•	Natural Gas and Gas Oil consumption for heating buildings increased by 7.7%.  This was largely due to the 2019/2020 reporting year being colder compared to the previous year as measured by a 10% increase in the number of degree days (a measurement designed to quantify the demand for energy needed to heat a building).  This combined with new gas supplies in the table below accounts for the increase in gas consumption
Site	KWh	tCO2e
Regional Performance Centre for Sport (RPC)	917,492	169
New Menzieshill Community Centre	254,971	47
Waterfront Office South Union St	101,581	19
Quarry View Nursery	55,914	10
Hill View Nursery	11,612	2
Total	1,341,570	247
•	Streetlighting electricity consumption was down by 16% as a result of the LED streetlamp replacement.
•	Approximately 245,700 KWh of electricity was generated from the Council’s solar PV systems. 
</t>
  </si>
  <si>
    <t>•	In autumn 2018 a Risk and Vulnerability Assessment (RVA) of ten policy sectors was carried out in small workshops with key stakeholders in each policy sector to determine the nature and extent of climate related risks in Dundee.  Climate impacts were identified for each of the climate hazards/scenarios for the policy sectors with an estimate of how likely they are to occur, the level of impact and the timeframe for occurrence, short, medium or long term. The policy sectors and some examples of impacts are shown below:
Policy Sector	Expected Impact(s)
Buildings	Increased demand for cooling and insulation, higher costs for repair and maintenance.
Transport	Damage to transport infrastructure, extreme weather impact on mobility, higher maintenance costs.
Energy	Damage to electrical infrastructure and power generation facilities.
Water	Increased water scarcity and drought, impacts upon flora and fauna, lower ground water recharge.
Waste	Damage to waste infrastructure and treatment facilities, site and access disruption.
Land Use Planning	Urban heat island effect, erosion and floods, including coastal.
Environment &amp; Biodiversity	Ecosystem degradation, species migration, insect infestation, habitat loss due to flooding, access to food.
Health	Increased disease and mortality rate, hygiene issues, increased incidence of injury.
Civil Protection &amp; Emergency	Increased number of disasters/deployments, increased insurance costs.
Tourism	Decline in tourism and demand, closure of museums, increased maintenance costs, reduction in bathing water quality.
•	During this RVA exercise, climate resilience actions were co-designed with stakeholders, including NHS Tayside, Scottish Water, SEPA and Scottish Natural Heritage. Many of the actions identified were already in progress by various organisations; some new actions were identified during the Climate Action Plan visioning event and the remaining actions were devised in partnership with the stakeholders. All identified impacts and actions can be found in the full RVA. https://www.dundeecity.gov.uk/sites/default/files/publications/consultative_draft_secap_-_risk_vulnerability_assessment.pdf 
•	The resultant actions will be implemented, monitored and evaluated as part of the on-going climate action planning process and aligned with Adaptation Scotland’s Capability Framework in which we are currently at stage P12C (‘Planning and Implementation – we have developed an initial adaptation strategy and action plan’). 
•	The Council has joined Adaptation Scotland’s Benchmarking Working Group comprising a group of public sector organisations actively using their adaptation capability framework and benchmarking the development of capabilities, developing case studies and sharing good practice in order to improve climate adaptation strategies in Scotland. 
•	Detailed analysis of long-term climate trends were used to prepare the Dundee Coastal Study Stage 2 (Aug 2013) as part of ongoing coastal flood risk management. The Study has enabled local Flood Protection Schemes/Works and coastal erosion defence schemes to be developed and constructed to protect Central Dundee, Riverside, and parts of the Broughty Ferry from the coastal flood risk identified. 
•	The Tayside Integrated Catchment Study is well underway and a Drainage Model has been developed. This models the sewer system and its interaction with watercourses within Dundee and Tayside. The numerous flood risk areas identified throughout Dundee have been prioritised and the optioneering stage is currently progressing  which will recommend surface water management improvements for each area that will reduce flood risk and provide more resilience when taking into account future climate change predictions.  The ‘optioneering stage’ will also consider costs and will be followed by outline design of the selected option and confirmation of the necessary funding. Thereafter, and subject to the availability of funding, detailed design will be taken forward by the appropriate authority or jointly depending on the solution proposed. Outputs will also be used to inform the Surface Water Management Plan for Dundee.
•	Dundee City Council and Angus Council commissioned a consultant to carry out a Flood Protection Study to identify flood risk areas along the Dighty Water, Gelly Burn and Fithie Burn in the Downfield and Dundee/Monifieth and Sidlaws area and to assess options (including economic viability) for flood protection measures that can be introduced to reduce flood risk to residential and non-residential properties. The appraisal considered a range of flood risk management measures which would also provide resilience to climate change. The study and its recommended options, was submitted to SEPA in December 2019 as part of a national prioritisation process.  This process will feed directly into Scottish Government allocation of funding for their next grant funding cycle for flood protection schemes.
•	In partnership with other responsible authorities, the Council has prepared the Tay Estuary and Montrose Basin Local Flood Risk Management Plan as required by the Flood Risk Management (Scotland) Act. The Plan gives actions to reduce flood risk within Dundee City.
•	The Council has prepared and operates a Flood Emergency Plan that is periodically updated.  The plan identifies known areas of flooding and measures to be taken when Flood Alerts and/or reports of flooding are received and clearly assigns roles and responsibilities within the organisation when responding to these events.</t>
  </si>
  <si>
    <t>•	The Council’s Generic Emergency and Business continuity Plans are wide enough in scope to apply to risks associated with:
	Disruption to energy, transport, water and ICT infrastructure and delivery networks;
	Rising sea levels for coastal communities 
	Impacts on health and well-being of individuals and communities
•	Service Risk Registers may include ‘climate-related’ risks but are more likely to be referenced as severe weather impacts.
•	The Council has prepared and operates a Flood Emergency Plan that is updated periodically.  The plan identifies known areas of flooding and measures to be taken when Flood Alerts and/or reports of flooding are received and clearly assigns roles and responsibilities within the organisation when responding to these events.
•	All Council strategies, plans and programmes continue to undergo Strategic Environmental Assessment (SEA) to assess their environmental impact including climate change adaptation risk and opportunities.
•	The Council’s Integrated Impact Assessment (IIA) tool assists Committee report authors to consider the likely climate change adaptation impacts of their report and provide details on any required mitigating action to manage or overcome negative impacts.</t>
  </si>
  <si>
    <t>Building adaptive capacity
•	As a result of the Climate Risk and Vulnerability Assessment (discussed in section 4a), 21 actions have been identified to help the city build resilience against climate change (and included in the Dundee Climate Action Plan).  These include physical measures, such as flood protection and infrastructure improvements as well as societal measures that build community resilience.
•	Council Officers have undertaken training on a Climate Just tool which allows social vulnerability in the face of climate change to be assessed so that adaptation can be tailored to people as well as places.
Delivering adaptation action
•	The Tay Estuary and Montrose Basin Local Flood Risk Management Plan was published on 22nd June 2016 in co-ordination with Angus Council, Aberdeenshire Council, Perth and Kinross Council, Scottish Water and SEPA. The plan is to be reviewed and updated every 6 years after publication.  
•	The Tayside Integrated Catchment Study is well underway and a Drainage Model has been developed. This models the sewer system and its interaction with watercourses within Dundee and Tayside. The numerous flood risk areas identified throughout Dundee have been prioritised and the optioneering stage is currently progressing which will recommend surface water management improvements for each area that will reduce flood risk and provide more resilience when taking into account future climate change predictions. The ‘optioneering stage’ will also consider costs and will be followed by outline design of the selected option and confirmation of the necessary funding. Thereafter, and subject to the availability of funding, detailed design will be taken forward by the appropriate authority or jointly depending on the solution proposed. Outputs will also be used to inform the Surface Water Management Plan for Dundee.
•	Following on from the Dundee Coastal Study Stage 2, the Dundee Coastal Flood Protection Scheme is completed and the Broughty Ferry Coastal Flood Protection Scheme is currently under construction:
	City Quay to Central Waterfront and Central Waterfront to Dundee Airport. Construction works completed in August 2018 creating a 4km set back wall and flood gates, providing protection from a 1 in 200-year flood. The use of local stone minimised the carbon footprint, with the project receiving successful match funding from Sustrans to improve lighting and create a small section of combined cycle footway at Bridgeview Café. 
	Broughty Ferry Town - Douglas Terrace to Broughty Castle. A new seawall is currently under construction along with walkway/cycleway and a combination of setback wall’s and flood-gates. The project will take approximately two years to complete.  Once complete the new seawall will reduce the risk of flooding to residential, community and business properties, whilst improving and enhancing active travel along the main shoreline of Broughty Ferry. 
	Since 2019 a programme of dune restoration works have been implemented, with the ongoing objective to effectively manage the dune range to provide natural flood protection.  Chestnut pale Fencing has been installed to limit access by members of the public, with the aim of preventing erosion and protecting the natural grasses and fragile habitat. Non-indigenous plants have been removed and new native species have been planted to stabilise the sand dunes. The management of the dunes is ongoing and regular inspections are being undertaken to identify further works to protect and enhance the area. These works have been undertaken to complement the natural flood protection that the dunes provide to Broughty Ferry.
•	Dundee City Council are working in partnership with Scottish Water, SEPA and Scottish Natural Heritage to develop a Surface Water Management Strategy for the St Mary’s area of Dundee. This will include disconnection of surface water from the existing combined sewer and conveying it to the water environment through sustainable drainage/SUDS infrastructure which will provide multiple benefits to the community and the partner organisations including a reduction in flood risk, improved blue/green networks which will enhance amenity and biodiversity, an opportunity to improve active travel infrastructure, and contribute towards the Scottish Government “net zero emissions” target. The strategy will also unlock future development in the City by providing a surface water conveyance route from future development sites in the area to the water environment, and by freeing up capacity in the downstream sewer network. Other areas in the city have also been identified where partnership working is proposed to develop similar Surface Water Management Strategies.
•	Greenspace / Biodiversity / Green infrastructure: 
	A new Biodiversity Plan was published in January 2020 that includes actions for safeguarding and enhancing existing habitats and species as well as actions on potential sites and projects.  The plan will be integrated across sectors and the broader green network and adopted corporate-wide to ensure biodiversity protection and enhancement are prioritised in all green space maintenance regimes, relevant projects and developments.
	New management techniques for greenspaces – 27 areas across Dundee have been identified for renaturalisation, encouraging wildflowers and increased biodiversity.
	Over twenty parks and greenspaces are assessed annually for quality by staff and members of the community against the national Green Flag criteria. A number of criteria directly or indirectly consider the impact of climate change. Each assessment results in an individual park action plan. In addition to these, five parks successfully attain a Green Flag award in 2017/18, by submitting a Management Plan and hosting a site visit by an external assessor. 
	Over 250 ha of Dundee is woodland, which performs an important environmental function storing carbon, sheltering the built environment from wind and filtering pollutants, as well as being appreciated by visitors and wildlife. In recent years, Dundee has benefitted from grant funding awarded by Forestry Commission Scotland, enabling the improvement and expansion of Dundee’s wooded areas. The Urban Tree Policy is due to be updated and will incorporate climate resilience measures.
	Community Growing Projects - a Community Allotment Officer was appointed in 2015 and capital funding made available to develop Growing Spaces in all areas of Community Regeneration. To date, seven community gardens have been established which enable local people to grow their own fruit and vegetables, positively impacting on their health and wellbeing, as well as reducing food miles / carbon footprint of fruit and vegetables. A Food Growing Strategy is currently under development.
	In partnership with NHS Tayside and Scottish Natural Heritage, the Council has successfully developed Green Health Partnership (GHP) as part of the national Natural Health Service. The GHP aims to encourage an increase in social prescribing by linking health care professionals with local greenspace health initiatives, such as Branching Out and the Family Fresh Air Club run by the Dundee Countryside Rangers and Dundee Association for Mental Health’s Greenbuds, as well as community growing spaces. A Green Bus Map, linking buses to parks and greenspaces has been launched as well as an e-bike scheme for doctors.
•	The Mobility Integration Living Laboratory project (MILL) is a public-private-people partnership which is seeing Dundee become a real life test and experimentation environment for mobility solutions that integrate with the transport network. This is critical in addressing social vulnerability to climate change, ensuring that transport is not an isolating barrier for those wishing to reach healthcare, employment opportunities and social activities whilst reducing road transport emissions and the city’s carbon footprint. Current activities include:
	Enterprise Car Club: 6 low carbon car club vehicles have been made available across 3 locations for Council staff. Uptake so far has been very positive. Progressing discussions with Police Scotland and others around sharing of these vehicles. 
	Ride-On: 1st phase of e-bike docking locations has been determined by the E-Bike Working Group, this will be launched when COVID-19 permits.</t>
  </si>
  <si>
    <t>•	The Council has led the development of the citywide Dundee Climate Action Plan which will provide the leadership, commitment and planning necessary for the transition to a low carbon future. Resilience has been identified as one of the plan’s four strategic programme areas and to assist in plan preparation, a ‘Climate Change Risk and Vulnerability Assessment’ (RVA) was undertaken to determine the nature and extent of climate-related risks by analysing potential hazards and assessing the vulnerability that could pose a potential threat or harm to people, property, livelihoods and the environment of Dundee.
•	Climate risks were ascertained and assessed across 10 policy sectors as outlined in section 4e.  The Dundee Climate Conference due to take place in Oct 2020 has been rescheduled due to COVID-19 and is hoped to take place in Sept/Oct 2021 to tie in with COP26 taking place in Glasgow in November 2021.
•	The Council’s Integrated Impact Assessment (IIA) tool assists Committee report authors to consider the likely climate change adaptation impacts of their report and provide details on any required mitigating action to manage or overcome negative impacts.</t>
  </si>
  <si>
    <t>•	Surface Water Management Planning Group will be set up to monitor the effectiveness of flood protection measures carried out. Annual surveys are also carried out to monitor coastal erosion and assess bodies of water.
•	The Flood Emergency Plan requires the Council to record effectiveness of implementation of mitigation measures and record new areas that require attention.
•	The Council will work in partnership with SEPA to review and update their Flood Maps.</t>
  </si>
  <si>
    <t>1)	Via the Dundee Partnership, continue implementation of the city’s Dundee Climate Action Plan, including the ‘Resilience’ strategic programme.
2)	Further investigate opportunities for collaborative working on climate change adaptation with the city’s universities and neighbouring Councils.
3)	Participate in Adaptation Scotland’s Benchmarking Working Group
4)	Investigate and develop adaptation engagement tools to support community capacity building in collaboration with community organisations.
5)	Increase participation in the Eco-Schools programme in Dundee, via improved local support and pilot projects with appointed schools.</t>
  </si>
  <si>
    <t>none</t>
  </si>
  <si>
    <t xml:space="preserve">•	The Tayside Procurement Consortium (TPC) is a collaborative procurement team created by Dundee City, Angus and Perth and Kinross Councils, to manage collaborative procurement activity on behalf of the three Tayside Councils. 
•	A Sustainable Procurement policy (http://www.taysideprocurement.gov.uk/strategy) was introduced a number of years ago to support the Council to comply with its climate change duties, and commits the Council to buying more sustainably which in turn offers cost efficiency, support the Councils commitment to Corporate Social Responsibility and promotes health improvements amongst stakeholders. Key outcomes included in the policy are: 
­	Reduce carbon emissions
­	Contribute to climate change adaption through procurement activity
­	Embed sustainability at the heart of procurement activity 
­	Deliver a variety of sustainable outcomes 
Examples of where the Councils approach to its procurement has had an impact include: 
•	Electric Vehicle Charging Points - a TPC collaborative framework is available allowing the City Council and others to increase of the number of charge points in the Tayside area allowing wider use of electric vehicles and positively contributing to our climate change commitment.
•	Education and Office Furniture – a collaborative framework is available allowing the Council to purchase furniture from a sustainable supply chain that positively contributes to our climate change commitment. In order to provide assurances that wood and wood-based products originate from sustainably managed forests, it is a requirement of this framework that all timber used in manufacture comes from a sustainable source and must have Chain of Custody tracking documents to meet the requirements of UK and EU timber regulations. Suppliers, whether manufacturers or resellers of furniture, are members of the Furniture Industry Sustainability Programme (FISP) which demonstrates their sustainable and corporate social responsibility credentials.  Other environmental components of the framework which contribute towards our stated outcomes are:
­	Promotion of furniture Take-Back schemes by suppliers, to encourage reuse or remanufacture
­	Use of re-cycled content in final product 
­	Reuse of packaging materials for original purpose 
­	Reduction of waste materials 
­	Innovation for delivery planning and logistics such as use of vehicle trackers and on-site furniture assembly
­	Suppliers are ISO14001 accredited 
­	Operating robust transport using Euro V and V1 compliant vehicles.
•	Street Lighting - Bulk Renewal of Luminaries - a collaborative framework is available allowing the City Council with includes opportunity to secure the following benefits:
­	Reduced expenditure on energy costs;
­	Reductions in carbon emissions due to the higher energy efficiency of LED luminaires;
­	Replacing traditional lamps with LED lanterns will result in operational efficiencies through reduction in travel and material costs as LED lanterns have a 12 year warranty lifespan;
­	Suppliers are required to dispose of all waste equipment in accordance with the WEEE regulations.
•	Janitorial products 
­	Suppliers adopt plastic-packaging recycling initiatives, 
­	Products have dilution control measures, which reduce the amount of waste chemical, and also reduce the outer packaging.
­	Suppliers reduce the amount of packaging associated with its products 
­	Suppliers stream waste into waste skips which are used to separate different grades of recycling waste in order to facilitate a more complete recycling process.
•	Audio Visual Equipment 
­	Reduced packaging initiatives 
­	Life extension initiatives 
­	WEEE Directive compliance
­	Minimisation of transportation – use of sea/land freight rather than air 
­	Recycle 100% of waste materials and packaging.
•	Dundee became Scotland's first Fairtrade City in 2004 and updated it Fairtrade Policy in 2012. The Council continues to undertake activities in support of its policy:
	Only fair trade tea and coffee is now provided by the City Chambers when providing hospitality for meetings and events;
	Tendering procedures for caterers at the annual Food Festival run by the Council have been strengthened to ensure they provide fair trade products, and we have given a free stall at the Festival to Dundee Fair Trade Forum to promote fair trade products;
	The Council's Community Benefits Officer is working with Dundee Fair Trade Forum to explore ways to promote fair trade among private sector contractors working on major Council projects.
	Information about fair trade on the Council's website and staff intranet has been expanded and high profile 'we are a fair trade city' signs have been installed on the three main routes into the city;
	The Council has hosted fair trade breakfasts and a stall aimed at staff during Fair Trade Fortnight as well as paying for window stickers issued by Dundee Fair Trade Forum to local cafes and shops which sell fair trade products;
	Fair trade footballs have been purchased by the Council and its leisure partner Leisure and Culture Dundee;
	Further information: http://www.dundeecity.gov.uk/fairtrade </t>
  </si>
  <si>
    <t>•	Sustainable outcomes are included in TPC specifications. Examples of positive outcomes delivered include:
	The Grounds Maintenance Equipment Framework includes outcomes a range of sustainable measures including reusing packaging, using biodegradable packaging materials, recycling of all general waste, waste fuel, oils and oil filters, uplifting old batteries from customers for collection direct to the manufacturer for recycling, and adoption of the latest model delivery vehicles with Euro 5/6 engines
	The Supply of Education Materials Framework incorporates a number of sustainability aspects, including supply chain sustainability, waste reduction, environmental considerations and end-of-life processes as well as transportation considerations. Suppliers source fair trade and ethical products, and seek to minimise their environmental impact, minimising the packaging required in deliveries and maximised recycling of waste generated by their operations. Suppliers consolidate deliveries to reduce their carbon footprint. One supplier has confirmed that, as a result of sustainable initiatives, they are now a “zero to landfill” company. Supplier’s delivery methods also include the trialling of electric and hybrid vehicles.  
	The IT peripherals framework includes minimum specification for the latest energy efficiency, recyclable and environmental accredited products. 
	All TPC officers have been fully trained in the ‘Marrakech Sustainable Public Procurement Training’ sessions and embed sustainable procurement practices within all TPC procurement activity through reviewing the need to specification, ITT and evaluation, supplier selection and contract management.</t>
  </si>
  <si>
    <t>None</t>
  </si>
  <si>
    <t>Data and information is sourced from relevant Services and collated by the Sustainability and Climate Change Officer.  The report is then circulated internally for verification before being presented to Council Management Team for further comment before submitted to the Council’s Policy and Resources Committee for approval.</t>
  </si>
  <si>
    <t>The report is circulated internally to Sustainable Dundee Working Group officers for verification.</t>
  </si>
  <si>
    <t>No external validation undertaken. The Council will continue to work with Sustainable Scotland Network, Scottish Government and other Scottish Local Authorities to determine a future process for external validation.</t>
  </si>
  <si>
    <t>N/A</t>
  </si>
  <si>
    <t>Bryan Harris</t>
  </si>
  <si>
    <t>Sustainability and Climate Change Manager</t>
  </si>
  <si>
    <t>Energy and Climate Change</t>
  </si>
  <si>
    <t>Covenant of Mayors (CoM) for Climate and Energy target.</t>
  </si>
  <si>
    <t>Climate Emergency Declaration</t>
  </si>
  <si>
    <t>Dundee Signed up to the CoM March 2018</t>
  </si>
  <si>
    <t>Dundee declared a Climate Emrgency June 2019</t>
  </si>
  <si>
    <t xml:space="preserve">In March 2018, the Lord Provost and Leader of Dundee City Council, signed the Covenant of Mayors for Climate and Energy, a global initiative that brings together local governments in a voluntary commitment to reduce emissions and develop an action plan that adopts a joint approach to tackling climate change mitigation and adaptation. The Dundee Climate Action Plan is the culmination of collaborative work, led by Dundee City Council and co-designed with public, private and community organisations, recognising the fact that a concerted city-wide effort is required. It represents the first set of actions in a long-term pathway to first surpass the Covenant of Mayors target of 40% reduction in greenhouse gas emissions by 2030 and then to achieve net-zero greenhouse gas emissions by 2045 or sooner.  </t>
  </si>
  <si>
    <t>Many fields in this worksheet are not working</t>
  </si>
  <si>
    <t xml:space="preserve">Dundee City Council has engaged in the development of the Local Flood Risk Management Plan through membership of the Tay Estuary and Montrose Basin (TEAMB) Local Plan District.  </t>
  </si>
  <si>
    <t>Analysis of long term trends used to inform Dundee Coastal Study Stage 2 and as part of ongoing flood risk management.
Flood Protection Study to identify flood risk areas along the Dighty Water, Gelly Burn and Fithie Burn in the Downfield and Dundee/Monifeith and Sidlaws area and to assess options (including economic viability) for flood protection measures that can be introduced to reduce flood risk to residential and non-residential properties. The appraisal considered a range of flood risk management measures which would also provide resilience to climate change. The study and its recommended options, was submitted to SEPA in December 2019 as part of a national prioritisation process.  This process will feed directly into Scottish Government allocation of funding for their next grant funding cycle for flood protection schemes.
The Tayside Integrated Catchment Study is well underway and a Drainage Model has been developed. This models the sewer system and its interaction with watercourses within Dundee and Tayside. The numerous flood risk areas identified throughout Dundee have been prioritised and the optioneering stage is currently progressing which will recommend surface water management improvements for each area that will reduce flood risk and provide more resilience when taking into account future climate change predictions. The ‘optioneering stage’ will also consider costs and will be followed by outline design of the selected option and confirmation of the necessary funding. Thereafter, and 
Delivery progress made 
subject to the availability of funding, detailed design will be taken forward by the appropriate authority or jointly depending on the solution proposed. Outputs will also be used to inform the Surface Water Management Plan for Dundee.
Local Development Plan – Policy 41 recognises the implications of climate change and sea level rise and there is a presumption against development in areas vulnerable to coastal erosion, flood risk and rising sea levels.</t>
  </si>
  <si>
    <t>The Local Development Plan (LDP) contains policies on green networks, habitat enhancement.  The LDP non-statutory planning guidance on the Dundee Green Network was published in 2016.  Key development principles are outlined in relation to climate change adaptation and mitigation; improve quality of place; facilitate people to lead healthier lives; protect and enhance the city’s green and blue assets. 
The City Council’s Biodiversity Duty report was agreed in June 2017. A new Biodiversity Plan was published in January 2020.</t>
  </si>
  <si>
    <t>Also N2-18 and N2-20</t>
  </si>
  <si>
    <t>Dundee City Council has engaged in the development of the Local Flood Risk Management Plan through membership of the Tay Estuary and Montrose Basin (TEAMB) Local Plan District.  Local Development Plan Policy 41 recognises the implications of climate change and sea level rise and there is a presumption against development in areas vulnerable to coastal erosion, flood risk and rising sea levels. 
The Tayside Integrated Catchment Study is well underway and a Drainage Model has been developed. This models the sewer system and its interaction with watercourses within Dundee and Tayside. The numerous flood risk areas identified throughout Dundee have been prioritised and the optioneering stage is currently progressing  which will recommend surface water management improvements for each area that will reduce flood risk and provide more resilience when taking into account future climate change predictions. The ‘optioneering stage’ will also consider costs and will be followed by outline design of the selected option and confirmation of the necessary funding. Thereafter, and subject to the availability of funding, detailed design will be taken forward by the appropriate authority or jointly depending on the solution proposed. Outputs will also be used to inform the Surface Water Management Plan for Dundee.</t>
  </si>
  <si>
    <t xml:space="preserve">Adopted LDP policies encourage installation of low and zero carbon generating technology in new buildings, active travel and development of network of green infrastructure.  Review in forthcoming Main Issues Reports/SEA process and supplementary planning guidance.  New non-statutory planning guidance published for public consultation on the Dundee Green Network to promote opportunities to enhance and protect.  </t>
  </si>
  <si>
    <t xml:space="preserve">Plus B3-7 and B3-8 The Council continues to maximise impact of the Home Energy Efficiency Programme Scotland – Area Based Schemes (HEEPS:ABS) funding by combining it with its own capital budget and ECO funding from SSE to externally insulate mixed tenure blocks of flats in former Council estates that are either solid wall or non-traditional construction.    
In 2019/20 EWI was installed in 3 large areas of Dundee in Stirling Park, Law Crescent and Dudhope.  567 properties - occupied by both Council and private residents - benefited from the upgrades. The total cost of this work was £5.2m with £2.8 coming from the Scottish Government in the form of HEEPS:ABS (Home Energy Efficiency Programme Scotland: Area Based Schemes) funding for the private owners.  
This brings the total investment in EWI in the city since the inception of the EWI Programme in 2013 up to just under £47m with almost 5,000 residents in Dundee seeing their properties thermally upgraded.  
For 2019/20, the Scottish Government originally allocated Dundee City Council £1.36m of HEEPS:ABS funding but, as the Council has proved its ability to carry out EWI installations efficiently and at scale, a further £1.08m has now been allocated. This will allow 626 dwellings to be insulated over the course of the year, bringing the Council close to 5,000 installations. The Housing Service is committed to improving the efficiency and performance of our properties to benefit our tenants and private owners.  In 2019/20 the service delivered the following projects/installations:
•	663 New boilers installed and 19 electric to gas properties completed.
•	201 properties benefited from renewed roofing.
•	272 properties had new windows installed.
•	EWI properties completed 304
•	IWI pilot 1 property.
•	Stock total is 12433 this is only our housing stock this doesn't include HMO/ Homeless accommodation.
The Housing Service is committed to driving forward change.  It is recognised that there are challenges ahead which include the requirement to maximise the number of Council properties achieving EPC Band B (which starts at SAP 81) by the target year of 2032 to meet EESSH2 (Energy Efficiency Standard for Social Housing 2).  The Housing Service is also committed to contributing to the Scottish Government’s stated aim of Scotland being net-zero across all sectors by 2045, as well as ensuring the transition is just and that the fuel poor are prioritised in projects and programmes.   It is still to be understood the extent to which Hydrogen will be deployed to displace natural gas from the gas grid and how it can best meet the cost of upgrading the electricity network to allow it to cope with an increase in demand for electrical heating in homes in conjunction with rising numbers of heat-pumps. Whatever option or combination of options is chosen, it is clear that there will be a phasing out of gas heating with a prohibition already on the installation of gas-boilers in new-build housing after 2025. Therefore, as we continue to improve the thermal performance of our properties through insulation, we will also need to look at new innovative ways of heating homes and establish ways of decreasing the extent to which tenants have to pay for electricity from the grid through utilising roofs to host PV arrays for decentralised generation.
Dundee Energy Efficiency Advice Project (DEEAP), which forms part of the Council’s Advice Services in Corporate Services, carries out 4,000 energy advice home visits per year and staff attend 100 community and public events to raise awareness of the energy advice service. DEEAP advisors, Private Sector Services Unit (PSSU), Care and Repair and Asset Management staff continue to raise awareness and make referrals to Home Energy Scotland (HES) for private owners and tenants.
</t>
  </si>
  <si>
    <t>DCC not listed as responsible authority on this objective.</t>
  </si>
  <si>
    <t>Ground Source Heat Pump</t>
  </si>
  <si>
    <t>3b)</t>
  </si>
  <si>
    <t>Breakdown of emission sources</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</si>
  <si>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use a simple emissions factor (a), leave the field blank and provide the total emissions for that category of emission source in the ‘Emissions’ column.</t>
  </si>
  <si>
    <r>
      <t>(a)</t>
    </r>
    <r>
      <rPr>
        <i/>
        <sz val="7"/>
        <color theme="1"/>
        <rFont val="Times New Roman"/>
        <family val="1"/>
      </rPr>
      <t xml:space="preserve">   </t>
    </r>
    <r>
      <rPr>
        <i/>
        <sz val="9"/>
        <color theme="1"/>
        <rFont val="Arial"/>
        <family val="2"/>
      </rPr>
      <t xml:space="preserve">Emissions factors are published annually by the UK Government for environment, Food and Rural Affairs (DEFRA). </t>
    </r>
  </si>
  <si>
    <t>Emission Source</t>
  </si>
  <si>
    <t>Consumption Data</t>
  </si>
  <si>
    <t>Emission Factor</t>
  </si>
  <si>
    <r>
      <t>Emissions (</t>
    </r>
    <r>
      <rPr>
        <sz val="10"/>
        <color theme="1"/>
        <rFont val="Arial"/>
        <family val="2"/>
      </rPr>
      <t>tCO</t>
    </r>
    <r>
      <rPr>
        <vertAlign val="subscript"/>
        <sz val="10"/>
        <color theme="1"/>
        <rFont val="Arial"/>
        <family val="2"/>
      </rPr>
      <t>2</t>
    </r>
    <r>
      <rPr>
        <sz val="10"/>
        <color theme="1"/>
        <rFont val="Arial"/>
        <family val="2"/>
      </rPr>
      <t>e</t>
    </r>
    <r>
      <rPr>
        <b/>
        <sz val="10"/>
        <color theme="1"/>
        <rFont val="Arial"/>
        <family val="2"/>
      </rPr>
      <t>)</t>
    </r>
  </si>
  <si>
    <t xml:space="preserve">Natural Gas </t>
  </si>
  <si>
    <t xml:space="preserve">Scope 1 </t>
  </si>
  <si>
    <t xml:space="preserve">kWh </t>
  </si>
  <si>
    <r>
      <t>kg CO</t>
    </r>
    <r>
      <rPr>
        <vertAlign val="subscript"/>
        <sz val="10"/>
        <color theme="1"/>
        <rFont val="Arial"/>
        <family val="2"/>
      </rPr>
      <t>2</t>
    </r>
    <r>
      <rPr>
        <sz val="10"/>
        <color theme="1"/>
        <rFont val="Arial"/>
        <family val="2"/>
      </rPr>
      <t xml:space="preserve">e/kWh </t>
    </r>
  </si>
  <si>
    <t xml:space="preserve">Gas oil </t>
  </si>
  <si>
    <t xml:space="preserve">Biomass </t>
  </si>
  <si>
    <t xml:space="preserve">Diesel </t>
  </si>
  <si>
    <t xml:space="preserve">Litres </t>
  </si>
  <si>
    <r>
      <t>kg CO</t>
    </r>
    <r>
      <rPr>
        <vertAlign val="subscript"/>
        <sz val="10"/>
        <color theme="1"/>
        <rFont val="Arial"/>
        <family val="2"/>
      </rPr>
      <t>2</t>
    </r>
    <r>
      <rPr>
        <sz val="10"/>
        <color theme="1"/>
        <rFont val="Arial"/>
        <family val="2"/>
      </rPr>
      <t xml:space="preserve">e/litre </t>
    </r>
  </si>
  <si>
    <t xml:space="preserve">Petrol </t>
  </si>
  <si>
    <t>Gas oil (red diesel)</t>
  </si>
  <si>
    <t xml:space="preserve">Grid Electricity (generation) </t>
  </si>
  <si>
    <t xml:space="preserve">Scope 2 </t>
  </si>
  <si>
    <t xml:space="preserve">Grid Electricity (transmission &amp;distribution losses) </t>
  </si>
  <si>
    <t xml:space="preserve">Scope 3 </t>
  </si>
  <si>
    <t xml:space="preserve">Water use </t>
  </si>
  <si>
    <t xml:space="preserve">m3 </t>
  </si>
  <si>
    <r>
      <t>kg CO</t>
    </r>
    <r>
      <rPr>
        <vertAlign val="subscript"/>
        <sz val="10"/>
        <color theme="1"/>
        <rFont val="Arial"/>
        <family val="2"/>
      </rPr>
      <t>2</t>
    </r>
    <r>
      <rPr>
        <sz val="10"/>
        <color theme="1"/>
        <rFont val="Arial"/>
        <family val="2"/>
      </rPr>
      <t xml:space="preserve">e/m3 </t>
    </r>
  </si>
  <si>
    <t xml:space="preserve">Water treatment </t>
  </si>
  <si>
    <t xml:space="preserve">Waste disposal – landfill - commercial </t>
  </si>
  <si>
    <t xml:space="preserve">tonnes </t>
  </si>
  <si>
    <r>
      <t>kg CO</t>
    </r>
    <r>
      <rPr>
        <vertAlign val="subscript"/>
        <sz val="10"/>
        <color theme="1"/>
        <rFont val="Arial"/>
        <family val="2"/>
      </rPr>
      <t>2</t>
    </r>
    <r>
      <rPr>
        <sz val="10"/>
        <color theme="1"/>
        <rFont val="Arial"/>
        <family val="2"/>
      </rPr>
      <t xml:space="preserve">e/tonne </t>
    </r>
  </si>
  <si>
    <t xml:space="preserve">Waste disposal - incineration - commercial </t>
  </si>
  <si>
    <t xml:space="preserve">Waste disposal - composting - commercial </t>
  </si>
  <si>
    <t xml:space="preserve">Waste disposal - recycling - commercial </t>
  </si>
  <si>
    <t xml:space="preserve">Waste disposal - landfill - municipal </t>
  </si>
  <si>
    <t xml:space="preserve">Waste disposal - incineration - municipal </t>
  </si>
  <si>
    <t xml:space="preserve">Waste disposal - composting - municipal </t>
  </si>
  <si>
    <t xml:space="preserve">Waste disposal - recycling - municipal </t>
  </si>
  <si>
    <t xml:space="preserve">Business travel - private car </t>
  </si>
  <si>
    <t xml:space="preserve">km </t>
  </si>
  <si>
    <r>
      <t>kg CO</t>
    </r>
    <r>
      <rPr>
        <vertAlign val="subscript"/>
        <sz val="10"/>
        <color theme="1"/>
        <rFont val="Arial"/>
        <family val="2"/>
      </rPr>
      <t>2</t>
    </r>
    <r>
      <rPr>
        <sz val="10"/>
        <color theme="1"/>
        <rFont val="Arial"/>
        <family val="2"/>
      </rPr>
      <t xml:space="preserve">e/km </t>
    </r>
  </si>
  <si>
    <t>Lease + Casual included</t>
  </si>
  <si>
    <t xml:space="preserve">No information available about car size or fuel so unknown size/unknown fuel factor used </t>
  </si>
  <si>
    <t xml:space="preserve">Business travel - taxi </t>
  </si>
  <si>
    <t xml:space="preserve">passenger km </t>
  </si>
  <si>
    <r>
      <t>kg CO</t>
    </r>
    <r>
      <rPr>
        <vertAlign val="subscript"/>
        <sz val="10"/>
        <color theme="1"/>
        <rFont val="Arial"/>
        <family val="2"/>
      </rPr>
      <t>2</t>
    </r>
    <r>
      <rPr>
        <sz val="10"/>
        <color theme="1"/>
        <rFont val="Arial"/>
        <family val="2"/>
      </rPr>
      <t xml:space="preserve">e/ passenger km </t>
    </r>
  </si>
  <si>
    <t xml:space="preserve">From transport expenditure against cost centre codes with assumptions about % expenditure against different modes, therefore data should be treated as an estimate. </t>
  </si>
  <si>
    <t xml:space="preserve">Business travel - bus </t>
  </si>
  <si>
    <t xml:space="preserve">Business travel - rail </t>
  </si>
  <si>
    <t xml:space="preserve">Business travel - air </t>
  </si>
  <si>
    <t xml:space="preserve">Business travel - diesel </t>
  </si>
  <si>
    <t xml:space="preserve">litres </t>
  </si>
  <si>
    <t xml:space="preserve">Assumed to be separate from fleet petrol and therefore assigned to Scope 3. </t>
  </si>
  <si>
    <t xml:space="preserve">Business travel - petrol </t>
  </si>
  <si>
    <t xml:space="preserve">Assumed to be separate from fleet diesel and therefore assigned to Scope 3. </t>
  </si>
  <si>
    <t xml:space="preserve">Service travel - taxi </t>
  </si>
  <si>
    <t xml:space="preserve">Service travel - bus </t>
  </si>
  <si>
    <t xml:space="preserve">Service travel - coach </t>
  </si>
  <si>
    <t>From transport expenditure against cost centre codes with assumptions about % expenditure against different modes, therefore data should be treated as an estimate. Average van EF used as this is for coach km rather than passenger km and also for consistency with previous years.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</si>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</sst>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
      <color theme="1"/>
      <name val="Arial"/>
      <family val="2"/>
    </font>
    <font>
      <b/>
      <sz val="10"/>
      <color theme="1"/>
      <name val="Arial"/>
      <family val="2"/>
    </font>
    <font>
      <vertAlign val="subscript"/>
      <sz val="10"/>
      <color theme="1"/>
      <name val="Arial"/>
      <family val="2"/>
    </font>
    <font>
      <sz val="10"/>
      <color rgb="FF000000"/>
      <name val="Arial"/>
      <family val="2"/>
    </font>
    <font>
      <vertAlign val="subscript"/>
      <sz val="10"/>
      <color rgb="FF000000"/>
      <name val="Arial"/>
      <family val="2"/>
    </font>
    <font>
      <sz val="9"/>
      <color rgb="FF000000"/>
      <name val="Arial"/>
      <family val="2"/>
    </font>
    <font>
      <sz val="9"/>
      <color theme="1"/>
      <name val="Arial"/>
      <family val="2"/>
    </font>
    <font>
      <sz val="8"/>
      <color rgb="FF000000"/>
      <name val="Arial"/>
      <family val="2"/>
    </font>
    <font>
      <sz val="8"/>
      <color theme="1"/>
      <name val="Arial"/>
      <family val="2"/>
    </font>
    <font>
      <i/>
      <sz val="8"/>
      <color rgb="FF000000"/>
      <name val="Arial"/>
      <family val="2"/>
    </font>
    <font>
      <b/>
      <sz val="9"/>
      <color indexed="81"/>
      <name val="Tahoma"/>
      <charset val="1"/>
    </font>
    <font>
      <sz val="11"/>
      <color theme="1"/>
      <name val="Arial"/>
      <family val="2"/>
    </font>
    <font>
      <i/>
      <sz val="9"/>
      <color theme="1"/>
      <name val="Arial"/>
      <family val="2"/>
    </font>
    <font>
      <i/>
      <sz val="7"/>
      <color theme="1"/>
      <name val="Times New Roman"/>
      <family val="1"/>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indexed="64"/>
      </patternFill>
    </fill>
    <fill>
      <patternFill patternType="solid">
        <fgColor rgb="FFD9D9D9"/>
        <bgColor indexed="64"/>
      </patternFill>
    </fill>
  </fills>
  <borders count="14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35">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3" fillId="20" borderId="0" xfId="0" applyFont="1" applyFill="1" applyBorder="1" applyAlignment="1">
      <alignment horizontal="center" wrapText="1"/>
    </xf>
    <xf numFmtId="3" fontId="0" fillId="2" borderId="98" xfId="0" applyNumberFormat="1" applyFill="1" applyBorder="1" applyAlignment="1">
      <alignment vertical="center"/>
    </xf>
    <xf numFmtId="0" fontId="18" fillId="0" borderId="0" xfId="0" applyFont="1"/>
    <xf numFmtId="0" fontId="0" fillId="2" borderId="82" xfId="0" applyFill="1" applyBorder="1" applyAlignment="1">
      <alignment wrapText="1"/>
    </xf>
    <xf numFmtId="3" fontId="18" fillId="26" borderId="98" xfId="0" applyNumberFormat="1" applyFont="1" applyFill="1" applyBorder="1" applyAlignment="1">
      <alignment horizontal="right" vertical="center" wrapText="1"/>
    </xf>
    <xf numFmtId="3" fontId="18" fillId="26" borderId="140" xfId="0" applyNumberFormat="1" applyFont="1" applyFill="1" applyBorder="1" applyAlignment="1">
      <alignment horizontal="right" vertical="center" wrapText="1"/>
    </xf>
    <xf numFmtId="3" fontId="19" fillId="26" borderId="140" xfId="0" applyNumberFormat="1" applyFont="1" applyFill="1" applyBorder="1" applyAlignment="1">
      <alignment horizontal="right" vertical="center" wrapText="1"/>
    </xf>
    <xf numFmtId="3" fontId="18" fillId="26" borderId="14" xfId="0" applyNumberFormat="1" applyFont="1" applyFill="1" applyBorder="1" applyAlignment="1">
      <alignment horizontal="right" vertical="center" wrapText="1"/>
    </xf>
    <xf numFmtId="3" fontId="18" fillId="26" borderId="47" xfId="0" applyNumberFormat="1" applyFont="1" applyFill="1" applyBorder="1" applyAlignment="1">
      <alignment horizontal="right" vertical="center" wrapText="1"/>
    </xf>
    <xf numFmtId="3" fontId="19" fillId="26" borderId="47" xfId="0" applyNumberFormat="1" applyFont="1" applyFill="1" applyBorder="1" applyAlignment="1">
      <alignment horizontal="right" vertical="center" wrapText="1"/>
    </xf>
    <xf numFmtId="3" fontId="18" fillId="0" borderId="0" xfId="0" applyNumberFormat="1" applyFont="1"/>
    <xf numFmtId="0" fontId="18" fillId="0" borderId="98" xfId="0" applyFont="1" applyBorder="1" applyAlignment="1">
      <alignment horizontal="justify" vertical="center" wrapText="1"/>
    </xf>
    <xf numFmtId="0" fontId="18" fillId="0" borderId="140" xfId="0" applyFont="1" applyBorder="1" applyAlignment="1">
      <alignment horizontal="justify" vertical="center" wrapText="1"/>
    </xf>
    <xf numFmtId="0" fontId="0" fillId="12" borderId="6" xfId="0" applyFill="1" applyBorder="1" applyAlignment="1">
      <alignment wrapText="1"/>
    </xf>
    <xf numFmtId="0" fontId="21" fillId="0" borderId="0" xfId="0" applyFont="1"/>
    <xf numFmtId="0" fontId="23" fillId="0" borderId="98" xfId="0" applyFont="1" applyBorder="1" applyAlignment="1">
      <alignment horizontal="justify" vertical="center" wrapText="1"/>
    </xf>
    <xf numFmtId="0" fontId="23" fillId="0" borderId="14" xfId="0" applyFont="1" applyBorder="1" applyAlignment="1">
      <alignment horizontal="justify" vertical="center" wrapText="1"/>
    </xf>
    <xf numFmtId="3" fontId="23" fillId="0" borderId="14" xfId="0" applyNumberFormat="1" applyFont="1" applyBorder="1" applyAlignment="1">
      <alignment horizontal="justify" vertical="center" wrapText="1"/>
    </xf>
    <xf numFmtId="0" fontId="23" fillId="0" borderId="140" xfId="0" applyFont="1" applyBorder="1" applyAlignment="1">
      <alignment horizontal="justify" vertical="center" wrapText="1"/>
    </xf>
    <xf numFmtId="0" fontId="23" fillId="0" borderId="47" xfId="0" applyFont="1" applyBorder="1" applyAlignment="1">
      <alignment horizontal="justify" vertical="center" wrapText="1"/>
    </xf>
    <xf numFmtId="3" fontId="23" fillId="0" borderId="47" xfId="0" applyNumberFormat="1" applyFont="1" applyBorder="1" applyAlignment="1">
      <alignment horizontal="justify" vertical="center" wrapText="1"/>
    </xf>
    <xf numFmtId="0" fontId="24" fillId="0" borderId="47" xfId="0" applyFont="1" applyBorder="1" applyAlignment="1">
      <alignment horizontal="justify" vertical="center" wrapText="1"/>
    </xf>
    <xf numFmtId="14" fontId="0" fillId="2" borderId="11" xfId="0" applyNumberFormat="1" applyFill="1" applyBorder="1"/>
    <xf numFmtId="0" fontId="25" fillId="0" borderId="98" xfId="0" applyFont="1" applyBorder="1" applyAlignment="1">
      <alignment horizontal="right" vertical="center" wrapText="1"/>
    </xf>
    <xf numFmtId="0" fontId="25" fillId="0" borderId="14" xfId="0" applyFont="1" applyBorder="1" applyAlignment="1">
      <alignment horizontal="right" vertical="center" wrapText="1"/>
    </xf>
    <xf numFmtId="0" fontId="26" fillId="0" borderId="98" xfId="0" applyFont="1" applyBorder="1" applyAlignment="1">
      <alignment horizontal="right" vertical="center" wrapText="1"/>
    </xf>
    <xf numFmtId="0" fontId="26" fillId="0" borderId="14" xfId="0" applyFont="1" applyBorder="1" applyAlignment="1">
      <alignment horizontal="right" vertical="center" wrapText="1"/>
    </xf>
    <xf numFmtId="0" fontId="27" fillId="0" borderId="98" xfId="0" applyFont="1" applyBorder="1" applyAlignment="1">
      <alignment horizontal="right" vertical="center" wrapText="1"/>
    </xf>
    <xf numFmtId="0" fontId="27" fillId="0" borderId="14" xfId="0" applyFont="1" applyBorder="1" applyAlignment="1">
      <alignment horizontal="right" vertical="center" wrapText="1"/>
    </xf>
    <xf numFmtId="0" fontId="0" fillId="2" borderId="3" xfId="0" applyFill="1" applyBorder="1" applyAlignment="1">
      <alignment horizontal="left"/>
    </xf>
    <xf numFmtId="0" fontId="9" fillId="2" borderId="3" xfId="3"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1" fillId="0" borderId="3"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17" xfId="0" applyNumberFormat="1" applyFont="1" applyFill="1" applyBorder="1" applyAlignment="1" applyProtection="1">
      <alignment horizontal="center" vertical="center" wrapText="1"/>
      <protection locked="0"/>
    </xf>
    <xf numFmtId="2" fontId="0" fillId="0" borderId="141" xfId="0" applyNumberFormat="1" applyFont="1" applyFill="1" applyBorder="1" applyAlignment="1" applyProtection="1">
      <alignment horizontal="center" vertical="center" wrapText="1"/>
      <protection locked="0"/>
    </xf>
    <xf numFmtId="2" fontId="0" fillId="0" borderId="22" xfId="0" applyNumberFormat="1" applyFont="1" applyFill="1" applyBorder="1" applyAlignment="1" applyProtection="1">
      <alignment horizontal="center" vertical="center" wrapText="1"/>
      <protection locked="0"/>
    </xf>
    <xf numFmtId="2" fontId="0" fillId="0" borderId="18" xfId="0" applyNumberFormat="1" applyFont="1" applyFill="1" applyBorder="1" applyAlignment="1" applyProtection="1">
      <alignment horizontal="center" vertical="center" wrapText="1"/>
      <protection locked="0"/>
    </xf>
    <xf numFmtId="2" fontId="0" fillId="0" borderId="28" xfId="0" applyNumberFormat="1" applyFont="1" applyFill="1" applyBorder="1" applyAlignment="1" applyProtection="1">
      <alignment horizontal="center" vertical="center" wrapText="1"/>
      <protection locked="0"/>
    </xf>
    <xf numFmtId="2" fontId="0" fillId="0" borderId="23"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19" fillId="0" borderId="0" xfId="0" applyFont="1" applyAlignment="1">
      <alignment horizontal="justify" vertical="center"/>
    </xf>
    <xf numFmtId="0" fontId="30" fillId="0" borderId="0" xfId="0" applyFont="1" applyAlignment="1">
      <alignment horizontal="justify" vertical="center"/>
    </xf>
    <xf numFmtId="0" fontId="29" fillId="0" borderId="0" xfId="0" applyFont="1" applyAlignment="1">
      <alignment horizontal="justify" vertical="center"/>
    </xf>
    <xf numFmtId="0" fontId="30" fillId="0" borderId="0" xfId="0" applyFont="1" applyAlignment="1">
      <alignment horizontal="left" vertical="center" indent="8"/>
    </xf>
    <xf numFmtId="0" fontId="19" fillId="27" borderId="98" xfId="0" applyFont="1" applyFill="1" applyBorder="1" applyAlignment="1">
      <alignment horizontal="justify" vertical="center" wrapText="1"/>
    </xf>
    <xf numFmtId="0" fontId="19" fillId="27" borderId="14" xfId="0" applyFont="1" applyFill="1" applyBorder="1" applyAlignment="1">
      <alignment horizontal="justify" vertical="center" wrapText="1"/>
    </xf>
    <xf numFmtId="0" fontId="19" fillId="27" borderId="14" xfId="0" applyFont="1" applyFill="1" applyBorder="1" applyAlignment="1">
      <alignment horizontal="right" vertical="center" wrapText="1"/>
    </xf>
    <xf numFmtId="0" fontId="18" fillId="0" borderId="47" xfId="0" applyFont="1" applyBorder="1" applyAlignment="1">
      <alignment horizontal="justify" vertical="center" wrapText="1"/>
    </xf>
    <xf numFmtId="3" fontId="18" fillId="0" borderId="47" xfId="0" applyNumberFormat="1" applyFont="1" applyBorder="1" applyAlignment="1">
      <alignment horizontal="justify" vertical="center" wrapText="1"/>
    </xf>
    <xf numFmtId="4" fontId="18" fillId="0" borderId="47" xfId="0" applyNumberFormat="1" applyFont="1" applyBorder="1" applyAlignment="1">
      <alignment horizontal="justify" vertical="center" wrapText="1"/>
    </xf>
    <xf numFmtId="0" fontId="18" fillId="0" borderId="14" xfId="0" applyFont="1" applyBorder="1" applyAlignment="1">
      <alignment horizontal="justify" vertical="center" wrapText="1"/>
    </xf>
    <xf numFmtId="3" fontId="18" fillId="0" borderId="14" xfId="0" applyNumberFormat="1" applyFont="1" applyBorder="1" applyAlignment="1">
      <alignment horizontal="justify" vertical="center" wrapText="1"/>
    </xf>
    <xf numFmtId="0" fontId="18" fillId="0" borderId="45" xfId="0" applyFont="1" applyBorder="1" applyAlignment="1">
      <alignment horizontal="justify" vertical="center" wrapText="1"/>
    </xf>
    <xf numFmtId="0" fontId="19" fillId="0" borderId="47" xfId="0" applyFont="1" applyBorder="1" applyAlignment="1">
      <alignment horizontal="justify" vertical="center" wrapText="1"/>
    </xf>
    <xf numFmtId="3" fontId="19" fillId="0" borderId="47" xfId="0" applyNumberFormat="1" applyFont="1" applyBorder="1" applyAlignment="1">
      <alignment horizontal="justify" vertical="center" wrapText="1"/>
    </xf>
    <xf numFmtId="0" fontId="18" fillId="0" borderId="142" xfId="0" applyFont="1" applyBorder="1" applyAlignment="1">
      <alignment horizontal="justify" vertical="center" wrapText="1"/>
    </xf>
    <xf numFmtId="0" fontId="18" fillId="0" borderId="140" xfId="0" applyFont="1" applyBorder="1" applyAlignment="1">
      <alignment horizontal="justify" vertical="center" wrapText="1"/>
    </xf>
    <xf numFmtId="3" fontId="18" fillId="0" borderId="142" xfId="0" applyNumberFormat="1" applyFont="1" applyBorder="1" applyAlignment="1">
      <alignment horizontal="justify" vertical="center" wrapText="1"/>
    </xf>
    <xf numFmtId="3" fontId="18" fillId="0" borderId="140" xfId="0" applyNumberFormat="1" applyFont="1" applyBorder="1" applyAlignment="1">
      <alignment horizontal="justify"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39</xdr:row>
      <xdr:rowOff>11906</xdr:rowOff>
    </xdr:from>
    <xdr:to>
      <xdr:col>5</xdr:col>
      <xdr:colOff>5439527</xdr:colOff>
      <xdr:row>39</xdr:row>
      <xdr:rowOff>1078855</xdr:rowOff>
    </xdr:to>
    <xdr:pic>
      <xdr:nvPicPr>
        <xdr:cNvPr id="4" name="Picture 3">
          <a:extLst>
            <a:ext uri="{FF2B5EF4-FFF2-40B4-BE49-F238E27FC236}">
              <a16:creationId xmlns:a16="http://schemas.microsoft.com/office/drawing/2014/main" id="{131DA156-ADDA-4090-8F3C-3048370014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3906" y="10525125"/>
          <a:ext cx="5391902" cy="1066949"/>
        </a:xfrm>
        <a:prstGeom prst="rect">
          <a:avLst/>
        </a:prstGeom>
      </xdr:spPr>
    </xdr:pic>
    <xdr:clientData/>
  </xdr:twoCellAnchor>
  <xdr:twoCellAnchor editAs="oneCell">
    <xdr:from>
      <xdr:col>5</xdr:col>
      <xdr:colOff>47625</xdr:colOff>
      <xdr:row>39</xdr:row>
      <xdr:rowOff>1285875</xdr:rowOff>
    </xdr:from>
    <xdr:to>
      <xdr:col>5</xdr:col>
      <xdr:colOff>4820316</xdr:colOff>
      <xdr:row>45</xdr:row>
      <xdr:rowOff>45757</xdr:rowOff>
    </xdr:to>
    <xdr:pic>
      <xdr:nvPicPr>
        <xdr:cNvPr id="6" name="Picture 5">
          <a:extLst>
            <a:ext uri="{FF2B5EF4-FFF2-40B4-BE49-F238E27FC236}">
              <a16:creationId xmlns:a16="http://schemas.microsoft.com/office/drawing/2014/main" id="{7D8354AD-3802-49CA-8A7C-5C32E4B4CD7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93906" y="11799094"/>
          <a:ext cx="4772691" cy="3677163"/>
        </a:xfrm>
        <a:prstGeom prst="rect">
          <a:avLst/>
        </a:prstGeom>
      </xdr:spPr>
    </xdr:pic>
    <xdr:clientData/>
  </xdr:twoCellAnchor>
  <xdr:twoCellAnchor editAs="oneCell">
    <xdr:from>
      <xdr:col>5</xdr:col>
      <xdr:colOff>0</xdr:colOff>
      <xdr:row>80</xdr:row>
      <xdr:rowOff>0</xdr:rowOff>
    </xdr:from>
    <xdr:to>
      <xdr:col>5</xdr:col>
      <xdr:colOff>4410691</xdr:colOff>
      <xdr:row>84</xdr:row>
      <xdr:rowOff>105042</xdr:rowOff>
    </xdr:to>
    <xdr:pic>
      <xdr:nvPicPr>
        <xdr:cNvPr id="8" name="Picture 7">
          <a:extLst>
            <a:ext uri="{FF2B5EF4-FFF2-40B4-BE49-F238E27FC236}">
              <a16:creationId xmlns:a16="http://schemas.microsoft.com/office/drawing/2014/main" id="{CC6FC46B-345B-47E8-A57B-041C46C0DD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46281" y="24133969"/>
          <a:ext cx="4410691" cy="19147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dundeecity.gov.uk/sites/default/files/publications/councilplan1722.pdf" TargetMode="External"/><Relationship Id="rId7" Type="http://schemas.openxmlformats.org/officeDocument/2006/relationships/printerSettings" Target="../printerSettings/printerSettings1.bin"/><Relationship Id="rId2" Type="http://schemas.openxmlformats.org/officeDocument/2006/relationships/hyperlink" Target="https://www.dundeecity.gov.uk/sites/default/files/publications/cityplan.pdf" TargetMode="External"/><Relationship Id="rId1" Type="http://schemas.openxmlformats.org/officeDocument/2006/relationships/hyperlink" Target="http://www.dundeecity.gov.uk/reports/reports/470-2012.pdf" TargetMode="External"/><Relationship Id="rId6" Type="http://schemas.openxmlformats.org/officeDocument/2006/relationships/hyperlink" Target="https://www.dundeecity.gov.uk/sites/default/files/publications/councilplan1722.pdf" TargetMode="External"/><Relationship Id="rId5" Type="http://schemas.openxmlformats.org/officeDocument/2006/relationships/hyperlink" Target="https://www.dundeecity.gov.uk/sites/default/files/publications/councilplan1722.pdf" TargetMode="External"/><Relationship Id="rId10" Type="http://schemas.openxmlformats.org/officeDocument/2006/relationships/comments" Target="../comments1.xml"/><Relationship Id="rId4" Type="http://schemas.openxmlformats.org/officeDocument/2006/relationships/hyperlink" Target="https://www.dundeecity.gov.uk/sites/default/files/publications/cityplan.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35"/>
  <sheetViews>
    <sheetView tabSelected="1" topLeftCell="P98" zoomScale="80" zoomScaleNormal="80" workbookViewId="0">
      <selection activeCell="C115" sqref="C115"/>
    </sheetView>
  </sheetViews>
  <sheetFormatPr defaultColWidth="9.140625" defaultRowHeight="15" x14ac:dyDescent="0.25"/>
  <cols>
    <col min="1" max="1" width="8" style="84" customWidth="1"/>
    <col min="2" max="2" width="41.5703125" style="84" customWidth="1"/>
    <col min="3" max="3" width="61.28515625" style="84" bestFit="1" customWidth="1"/>
    <col min="4" max="4" width="27.85546875" style="84" customWidth="1"/>
    <col min="5" max="5" width="110.7109375" style="84" bestFit="1" customWidth="1"/>
    <col min="6" max="6" width="255.7109375" style="84" bestFit="1" customWidth="1"/>
    <col min="7" max="7" width="18.42578125" style="84" bestFit="1" customWidth="1"/>
    <col min="8" max="8" width="14.42578125" style="84" customWidth="1"/>
    <col min="9" max="9" width="33" style="84" bestFit="1" customWidth="1"/>
    <col min="10" max="11" width="16.85546875" style="84" customWidth="1"/>
    <col min="12" max="12" width="20.85546875" style="84" customWidth="1"/>
    <col min="13" max="13" width="21.140625" style="84" customWidth="1"/>
    <col min="14" max="14" width="19" style="84" customWidth="1"/>
    <col min="15" max="15" width="9.140625" style="84"/>
    <col min="16" max="16" width="45" style="84" customWidth="1"/>
    <col min="17" max="17" width="9.140625" style="84"/>
    <col min="18" max="18" width="10.85546875" style="84" bestFit="1" customWidth="1"/>
    <col min="19" max="22" width="9.140625" style="84"/>
    <col min="23" max="23" width="107" style="84" bestFit="1" customWidth="1"/>
    <col min="24" max="16384" width="9.140625" style="84"/>
  </cols>
  <sheetData>
    <row r="1" spans="1:15" ht="33.75" customHeight="1" x14ac:dyDescent="0.25">
      <c r="A1" s="519" t="s">
        <v>814</v>
      </c>
      <c r="B1" s="520"/>
      <c r="C1" s="520"/>
      <c r="D1" s="520"/>
      <c r="E1" s="520"/>
      <c r="F1" s="520"/>
      <c r="G1" s="520"/>
      <c r="H1" s="520"/>
      <c r="I1" s="520"/>
      <c r="J1" s="425"/>
      <c r="K1" s="425"/>
      <c r="L1" s="425"/>
      <c r="M1" s="426"/>
      <c r="N1" s="145"/>
      <c r="O1" s="145"/>
    </row>
    <row r="2" spans="1:15" ht="30" customHeight="1" x14ac:dyDescent="0.25">
      <c r="A2" s="427" t="s">
        <v>596</v>
      </c>
      <c r="B2" s="115" t="s">
        <v>582</v>
      </c>
      <c r="C2" s="115"/>
      <c r="D2" s="115"/>
      <c r="E2" s="115"/>
      <c r="F2" s="115"/>
      <c r="G2" s="115"/>
      <c r="H2" s="115"/>
      <c r="I2" s="115"/>
      <c r="J2" s="115"/>
      <c r="K2" s="115"/>
      <c r="L2" s="115"/>
      <c r="M2" s="428"/>
      <c r="N2" s="145"/>
      <c r="O2" s="145"/>
    </row>
    <row r="3" spans="1:15" ht="31.7" customHeight="1" x14ac:dyDescent="0.25">
      <c r="A3" s="268" t="s">
        <v>237</v>
      </c>
      <c r="B3" s="100" t="s">
        <v>583</v>
      </c>
      <c r="C3" s="92"/>
      <c r="D3" s="85"/>
      <c r="E3" s="85"/>
      <c r="F3" s="85"/>
      <c r="G3" s="85"/>
      <c r="H3" s="85"/>
      <c r="I3" s="85"/>
      <c r="J3" s="85"/>
      <c r="K3" s="85"/>
      <c r="L3" s="85"/>
      <c r="M3" s="270"/>
      <c r="N3" s="145"/>
    </row>
    <row r="4" spans="1:15" ht="20.25" customHeight="1" thickBot="1" x14ac:dyDescent="0.3">
      <c r="A4" s="269"/>
      <c r="B4" s="102" t="s">
        <v>584</v>
      </c>
      <c r="C4" s="238"/>
      <c r="D4" s="85"/>
      <c r="E4" s="85"/>
      <c r="F4" s="85"/>
      <c r="G4" s="85"/>
      <c r="H4" s="85"/>
      <c r="I4" s="85"/>
      <c r="J4" s="85"/>
      <c r="K4" s="85"/>
      <c r="L4" s="85"/>
      <c r="M4" s="270"/>
      <c r="N4" s="145"/>
    </row>
    <row r="5" spans="1:15" ht="24" customHeight="1" thickBot="1" x14ac:dyDescent="0.3">
      <c r="A5" s="271"/>
      <c r="B5" s="371" t="s">
        <v>815</v>
      </c>
      <c r="C5" s="237"/>
      <c r="D5" s="85"/>
      <c r="E5" s="85"/>
      <c r="F5" s="85"/>
      <c r="G5" s="85"/>
      <c r="H5" s="85"/>
      <c r="I5" s="85"/>
      <c r="J5" s="85"/>
      <c r="K5" s="85"/>
      <c r="L5" s="85"/>
      <c r="M5" s="270"/>
      <c r="N5" s="145"/>
    </row>
    <row r="6" spans="1:15" ht="27.95" customHeight="1" x14ac:dyDescent="0.25">
      <c r="A6" s="272" t="s">
        <v>236</v>
      </c>
      <c r="B6" s="103" t="s">
        <v>585</v>
      </c>
      <c r="C6" s="87"/>
      <c r="D6" s="85"/>
      <c r="E6" s="85"/>
      <c r="F6" s="85"/>
      <c r="G6" s="85"/>
      <c r="H6" s="85"/>
      <c r="I6" s="85"/>
      <c r="J6" s="85"/>
      <c r="K6" s="85"/>
      <c r="L6" s="85"/>
      <c r="M6" s="270"/>
      <c r="N6" s="145"/>
    </row>
    <row r="7" spans="1:15" ht="18" customHeight="1" thickBot="1" x14ac:dyDescent="0.3">
      <c r="A7" s="272"/>
      <c r="B7" s="102" t="s">
        <v>235</v>
      </c>
      <c r="C7" s="87"/>
      <c r="D7" s="85"/>
      <c r="E7" s="85"/>
      <c r="F7" s="85"/>
      <c r="G7" s="85"/>
      <c r="H7" s="85"/>
      <c r="I7" s="85"/>
      <c r="J7" s="85"/>
      <c r="K7" s="85"/>
      <c r="L7" s="85"/>
      <c r="M7" s="270"/>
      <c r="N7" s="145"/>
    </row>
    <row r="8" spans="1:15" ht="24" customHeight="1" thickBot="1" x14ac:dyDescent="0.3">
      <c r="A8" s="271"/>
      <c r="B8" s="236" t="s">
        <v>816</v>
      </c>
      <c r="C8" s="230"/>
      <c r="D8" s="85"/>
      <c r="E8" s="85"/>
      <c r="F8" s="85"/>
      <c r="G8" s="85"/>
      <c r="H8" s="85"/>
      <c r="I8" s="85"/>
      <c r="J8" s="85"/>
      <c r="K8" s="85"/>
      <c r="L8" s="85"/>
      <c r="M8" s="270"/>
      <c r="N8" s="145"/>
    </row>
    <row r="9" spans="1:15" ht="28.5" customHeight="1" thickBot="1" x14ac:dyDescent="0.3">
      <c r="A9" s="272" t="s">
        <v>234</v>
      </c>
      <c r="B9" s="100" t="s">
        <v>586</v>
      </c>
      <c r="C9" s="87"/>
      <c r="D9" s="85"/>
      <c r="E9" s="85"/>
      <c r="F9" s="85"/>
      <c r="G9" s="85"/>
      <c r="H9" s="85"/>
      <c r="I9" s="85"/>
      <c r="J9" s="85"/>
      <c r="K9" s="85"/>
      <c r="L9" s="85"/>
      <c r="M9" s="270"/>
      <c r="N9" s="145"/>
    </row>
    <row r="10" spans="1:15" ht="24" customHeight="1" thickBot="1" x14ac:dyDescent="0.3">
      <c r="A10" s="271"/>
      <c r="B10" s="433">
        <v>6057</v>
      </c>
      <c r="C10" s="230"/>
      <c r="D10" s="85"/>
      <c r="E10" s="85"/>
      <c r="F10" s="85"/>
      <c r="G10" s="85"/>
      <c r="H10" s="85"/>
      <c r="I10" s="85"/>
      <c r="J10" s="85"/>
      <c r="K10" s="85"/>
      <c r="L10" s="85"/>
      <c r="M10" s="270"/>
      <c r="N10" s="145"/>
    </row>
    <row r="11" spans="1:15" ht="28.5" customHeight="1" x14ac:dyDescent="0.25">
      <c r="A11" s="272" t="s">
        <v>233</v>
      </c>
      <c r="B11" s="100" t="s">
        <v>587</v>
      </c>
      <c r="C11" s="87"/>
      <c r="D11" s="85"/>
      <c r="E11" s="85"/>
      <c r="F11" s="85"/>
      <c r="G11" s="85"/>
      <c r="H11" s="85"/>
      <c r="I11" s="85"/>
      <c r="J11" s="85"/>
      <c r="K11" s="85"/>
      <c r="L11" s="85"/>
      <c r="M11" s="270"/>
      <c r="N11" s="145"/>
    </row>
    <row r="12" spans="1:15" ht="35.25" customHeight="1" thickBot="1" x14ac:dyDescent="0.3">
      <c r="A12" s="273"/>
      <c r="B12" s="525" t="s">
        <v>588</v>
      </c>
      <c r="C12" s="526"/>
      <c r="D12" s="526"/>
      <c r="E12" s="526"/>
      <c r="F12" s="85"/>
      <c r="G12" s="85"/>
      <c r="H12" s="85"/>
      <c r="I12" s="85"/>
      <c r="J12" s="85"/>
      <c r="K12" s="85"/>
      <c r="L12" s="85"/>
      <c r="M12" s="270"/>
      <c r="N12" s="145"/>
    </row>
    <row r="13" spans="1:15" ht="18.95" customHeight="1" x14ac:dyDescent="0.25">
      <c r="A13" s="273"/>
      <c r="B13" s="235" t="s">
        <v>232</v>
      </c>
      <c r="C13" s="234" t="s">
        <v>9</v>
      </c>
      <c r="D13" s="234" t="s">
        <v>231</v>
      </c>
      <c r="E13" s="233" t="s">
        <v>8</v>
      </c>
      <c r="F13" s="85"/>
      <c r="G13" s="85"/>
      <c r="H13" s="85"/>
      <c r="I13" s="85"/>
      <c r="J13" s="85"/>
      <c r="K13" s="85"/>
      <c r="L13" s="85"/>
      <c r="M13" s="270"/>
      <c r="N13" s="145"/>
    </row>
    <row r="14" spans="1:15" ht="14.25" customHeight="1" x14ac:dyDescent="0.25">
      <c r="A14" s="273"/>
      <c r="B14" s="163" t="s">
        <v>374</v>
      </c>
      <c r="C14" s="179" t="str">
        <f>VLOOKUP($B14,ListsReq!$BB$3:$BC$14,2,FALSE)</f>
        <v xml:space="preserve">population </v>
      </c>
      <c r="D14" s="232" t="s">
        <v>817</v>
      </c>
      <c r="E14" s="161" t="s">
        <v>818</v>
      </c>
      <c r="F14" s="85"/>
      <c r="G14" s="85"/>
      <c r="H14" s="85"/>
      <c r="I14" s="85"/>
      <c r="J14" s="85"/>
      <c r="K14" s="85"/>
      <c r="L14" s="85"/>
      <c r="M14" s="270"/>
      <c r="N14" s="145"/>
    </row>
    <row r="15" spans="1:15" ht="14.25" customHeight="1" x14ac:dyDescent="0.25">
      <c r="A15" s="273"/>
      <c r="B15" s="163"/>
      <c r="C15" s="179" t="e">
        <f>VLOOKUP($B15,ListsReq!$BB$3:$BC$14,2,FALSE)</f>
        <v>#N/A</v>
      </c>
      <c r="D15" s="232"/>
      <c r="E15" s="161"/>
      <c r="F15" s="85"/>
      <c r="G15" s="85"/>
      <c r="H15" s="85"/>
      <c r="I15" s="85"/>
      <c r="J15" s="85"/>
      <c r="K15" s="85"/>
      <c r="L15" s="85"/>
      <c r="M15" s="270"/>
      <c r="N15" s="145"/>
    </row>
    <row r="16" spans="1:15" ht="14.25" customHeight="1" x14ac:dyDescent="0.25">
      <c r="A16" s="273"/>
      <c r="B16" s="163"/>
      <c r="C16" s="179" t="e">
        <f>VLOOKUP($B16,ListsReq!$BB$3:$BC$14,2,FALSE)</f>
        <v>#N/A</v>
      </c>
      <c r="D16" s="232"/>
      <c r="E16" s="161"/>
      <c r="F16" s="85"/>
      <c r="G16" s="85"/>
      <c r="H16" s="85"/>
      <c r="I16" s="85"/>
      <c r="J16" s="85"/>
      <c r="K16" s="85"/>
      <c r="L16" s="85"/>
      <c r="M16" s="270"/>
      <c r="N16" s="145"/>
    </row>
    <row r="17" spans="1:14" ht="14.25" hidden="1" customHeight="1" x14ac:dyDescent="0.25">
      <c r="A17" s="273"/>
      <c r="B17" s="163"/>
      <c r="C17" s="179" t="e">
        <f>VLOOKUP($B17,ListsReq!$BB$3:$BC$14,2,FALSE)</f>
        <v>#N/A</v>
      </c>
      <c r="D17" s="232"/>
      <c r="E17" s="161"/>
      <c r="F17" s="85"/>
      <c r="G17" s="85"/>
      <c r="H17" s="85"/>
      <c r="I17" s="85"/>
      <c r="J17" s="85"/>
      <c r="K17" s="85"/>
      <c r="L17" s="85"/>
      <c r="M17" s="270"/>
      <c r="N17" s="145"/>
    </row>
    <row r="18" spans="1:14" ht="14.25" hidden="1" customHeight="1" x14ac:dyDescent="0.25">
      <c r="A18" s="273"/>
      <c r="B18" s="163"/>
      <c r="C18" s="179" t="e">
        <f>VLOOKUP($B18,ListsReq!$BB$3:$BC$14,2,FALSE)</f>
        <v>#N/A</v>
      </c>
      <c r="D18" s="232"/>
      <c r="E18" s="161"/>
      <c r="F18" s="85"/>
      <c r="G18" s="85"/>
      <c r="H18" s="85"/>
      <c r="I18" s="85"/>
      <c r="J18" s="85"/>
      <c r="K18" s="85"/>
      <c r="L18" s="85"/>
      <c r="M18" s="270"/>
      <c r="N18" s="145"/>
    </row>
    <row r="19" spans="1:14" ht="14.25" hidden="1" customHeight="1" x14ac:dyDescent="0.25">
      <c r="A19" s="273"/>
      <c r="B19" s="163"/>
      <c r="C19" s="179" t="e">
        <f>VLOOKUP($B19,ListsReq!$BB$3:$BC$14,2,FALSE)</f>
        <v>#N/A</v>
      </c>
      <c r="D19" s="232"/>
      <c r="E19" s="161"/>
      <c r="F19" s="85"/>
      <c r="G19" s="85"/>
      <c r="H19" s="85"/>
      <c r="I19" s="85"/>
      <c r="J19" s="85"/>
      <c r="K19" s="85"/>
      <c r="L19" s="85"/>
      <c r="M19" s="270"/>
      <c r="N19" s="145"/>
    </row>
    <row r="20" spans="1:14" ht="14.25" hidden="1" customHeight="1" x14ac:dyDescent="0.25">
      <c r="A20" s="273"/>
      <c r="B20" s="163"/>
      <c r="C20" s="179" t="e">
        <f>VLOOKUP($B20,ListsReq!$BB$3:$BC$14,2,FALSE)</f>
        <v>#N/A</v>
      </c>
      <c r="D20" s="232"/>
      <c r="E20" s="161"/>
      <c r="F20" s="85"/>
      <c r="G20" s="85"/>
      <c r="H20" s="85"/>
      <c r="I20" s="85"/>
      <c r="J20" s="85"/>
      <c r="K20" s="85"/>
      <c r="L20" s="85"/>
      <c r="M20" s="270"/>
      <c r="N20" s="145"/>
    </row>
    <row r="21" spans="1:14" ht="14.25" hidden="1" customHeight="1" x14ac:dyDescent="0.25">
      <c r="A21" s="273"/>
      <c r="B21" s="163"/>
      <c r="C21" s="179" t="e">
        <f>VLOOKUP($B21,ListsReq!$BB$3:$BC$14,2,FALSE)</f>
        <v>#N/A</v>
      </c>
      <c r="D21" s="232"/>
      <c r="E21" s="161"/>
      <c r="F21" s="85"/>
      <c r="G21" s="85"/>
      <c r="H21" s="85"/>
      <c r="I21" s="85"/>
      <c r="J21" s="85"/>
      <c r="K21" s="85"/>
      <c r="L21" s="85"/>
      <c r="M21" s="270"/>
      <c r="N21" s="145"/>
    </row>
    <row r="22" spans="1:14" ht="14.25" hidden="1" customHeight="1" x14ac:dyDescent="0.25">
      <c r="A22" s="273"/>
      <c r="B22" s="163"/>
      <c r="C22" s="179" t="e">
        <f>VLOOKUP($B22,ListsReq!$BB$3:$BC$14,2,FALSE)</f>
        <v>#N/A</v>
      </c>
      <c r="D22" s="232"/>
      <c r="E22" s="161"/>
      <c r="F22" s="85"/>
      <c r="G22" s="85"/>
      <c r="H22" s="85"/>
      <c r="I22" s="85"/>
      <c r="J22" s="85"/>
      <c r="K22" s="85"/>
      <c r="L22" s="85"/>
      <c r="M22" s="270"/>
      <c r="N22" s="145"/>
    </row>
    <row r="23" spans="1:14" ht="14.25" customHeight="1" thickBot="1" x14ac:dyDescent="0.3">
      <c r="A23" s="273"/>
      <c r="B23" s="152" t="s">
        <v>230</v>
      </c>
      <c r="C23" s="175"/>
      <c r="D23" s="175"/>
      <c r="E23" s="150"/>
      <c r="F23" s="85"/>
      <c r="G23" s="85"/>
      <c r="H23" s="85"/>
      <c r="I23" s="85"/>
      <c r="J23" s="85"/>
      <c r="K23" s="85"/>
      <c r="L23" s="85"/>
      <c r="M23" s="270"/>
      <c r="N23" s="145"/>
    </row>
    <row r="24" spans="1:14" ht="27" customHeight="1" x14ac:dyDescent="0.25">
      <c r="A24" s="272" t="s">
        <v>229</v>
      </c>
      <c r="B24" s="93" t="s">
        <v>589</v>
      </c>
      <c r="C24" s="92"/>
      <c r="D24" s="85"/>
      <c r="E24" s="85"/>
      <c r="F24" s="85"/>
      <c r="G24" s="85"/>
      <c r="H24" s="85"/>
      <c r="I24" s="85"/>
      <c r="J24" s="85"/>
      <c r="K24" s="85"/>
      <c r="L24" s="85"/>
      <c r="M24" s="270"/>
      <c r="N24" s="145"/>
    </row>
    <row r="25" spans="1:14" ht="16.5" customHeight="1" x14ac:dyDescent="0.25">
      <c r="A25" s="272"/>
      <c r="B25" s="342" t="s">
        <v>228</v>
      </c>
      <c r="C25" s="85"/>
      <c r="D25" s="85"/>
      <c r="E25" s="85"/>
      <c r="F25" s="85"/>
      <c r="G25" s="85"/>
      <c r="H25" s="85"/>
      <c r="I25" s="85"/>
      <c r="J25" s="85"/>
      <c r="K25" s="85"/>
      <c r="L25" s="85"/>
      <c r="M25" s="270"/>
      <c r="N25" s="145"/>
    </row>
    <row r="26" spans="1:14" ht="19.5" customHeight="1" thickBot="1" x14ac:dyDescent="0.3">
      <c r="A26" s="271"/>
      <c r="B26" s="343" t="s">
        <v>590</v>
      </c>
      <c r="C26" s="343" t="s">
        <v>591</v>
      </c>
      <c r="D26" s="341"/>
      <c r="E26" s="341"/>
      <c r="F26" s="85"/>
      <c r="G26" s="85"/>
      <c r="H26" s="85"/>
      <c r="I26" s="85"/>
      <c r="J26" s="85"/>
      <c r="K26" s="85"/>
      <c r="L26" s="85"/>
      <c r="M26" s="270"/>
      <c r="N26" s="145"/>
    </row>
    <row r="27" spans="1:14" ht="24" customHeight="1" thickBot="1" x14ac:dyDescent="0.3">
      <c r="A27" s="271"/>
      <c r="B27" s="231">
        <v>353705000</v>
      </c>
      <c r="C27" s="231"/>
      <c r="D27" s="85"/>
      <c r="E27" s="85"/>
      <c r="F27" s="85"/>
      <c r="G27" s="85"/>
      <c r="H27" s="85"/>
      <c r="I27" s="85"/>
      <c r="J27" s="85"/>
      <c r="K27" s="85"/>
      <c r="L27" s="85"/>
      <c r="M27" s="270"/>
      <c r="N27" s="145"/>
    </row>
    <row r="28" spans="1:14" ht="30" customHeight="1" x14ac:dyDescent="0.25">
      <c r="A28" s="272" t="s">
        <v>227</v>
      </c>
      <c r="B28" s="93" t="s">
        <v>226</v>
      </c>
      <c r="C28" s="92"/>
      <c r="D28" s="85"/>
      <c r="E28" s="85"/>
      <c r="F28" s="85"/>
      <c r="G28" s="85"/>
      <c r="H28" s="85"/>
      <c r="I28" s="85"/>
      <c r="J28" s="85"/>
      <c r="K28" s="85"/>
      <c r="L28" s="85"/>
      <c r="M28" s="270"/>
      <c r="N28" s="145"/>
    </row>
    <row r="29" spans="1:14" ht="15.75" customHeight="1" x14ac:dyDescent="0.25">
      <c r="A29" s="272"/>
      <c r="B29" s="342" t="s">
        <v>593</v>
      </c>
      <c r="C29" s="85"/>
      <c r="D29" s="85"/>
      <c r="E29" s="85"/>
      <c r="F29" s="85"/>
      <c r="G29" s="85"/>
      <c r="H29" s="85"/>
      <c r="I29" s="85"/>
      <c r="J29" s="85"/>
      <c r="K29" s="85"/>
      <c r="L29" s="85"/>
      <c r="M29" s="270"/>
      <c r="N29" s="145"/>
    </row>
    <row r="30" spans="1:14" ht="19.5" customHeight="1" thickBot="1" x14ac:dyDescent="0.3">
      <c r="A30" s="271"/>
      <c r="B30" s="343" t="s">
        <v>226</v>
      </c>
      <c r="C30" s="343" t="s">
        <v>592</v>
      </c>
      <c r="D30" s="341"/>
      <c r="E30" s="341"/>
      <c r="F30" s="85"/>
      <c r="G30" s="85"/>
      <c r="H30" s="85"/>
      <c r="I30" s="85"/>
      <c r="J30" s="85"/>
      <c r="K30" s="85"/>
      <c r="L30" s="85"/>
      <c r="M30" s="270"/>
      <c r="N30" s="145"/>
    </row>
    <row r="31" spans="1:14" ht="24" customHeight="1" thickBot="1" x14ac:dyDescent="0.3">
      <c r="A31" s="271"/>
      <c r="B31" s="231" t="s">
        <v>432</v>
      </c>
      <c r="C31" s="231"/>
      <c r="D31" s="85"/>
      <c r="E31" s="85"/>
      <c r="F31" s="85"/>
      <c r="G31" s="85"/>
      <c r="H31" s="85"/>
      <c r="I31" s="85"/>
      <c r="J31" s="85"/>
      <c r="K31" s="85"/>
      <c r="L31" s="85"/>
      <c r="M31" s="270"/>
      <c r="N31" s="145"/>
    </row>
    <row r="32" spans="1:14" ht="30.75" customHeight="1" x14ac:dyDescent="0.25">
      <c r="A32" s="271" t="s">
        <v>225</v>
      </c>
      <c r="B32" s="229" t="s">
        <v>594</v>
      </c>
      <c r="C32" s="85"/>
      <c r="D32" s="85"/>
      <c r="E32" s="85"/>
      <c r="F32" s="85"/>
      <c r="G32" s="85"/>
      <c r="H32" s="85"/>
      <c r="I32" s="85"/>
      <c r="J32" s="85"/>
      <c r="K32" s="85"/>
      <c r="L32" s="85"/>
      <c r="M32" s="270"/>
      <c r="N32" s="145"/>
    </row>
    <row r="33" spans="1:14" ht="18.95" customHeight="1" thickBot="1" x14ac:dyDescent="0.3">
      <c r="A33" s="271"/>
      <c r="B33" s="523" t="s">
        <v>677</v>
      </c>
      <c r="C33" s="524"/>
      <c r="D33" s="524"/>
      <c r="E33" s="524"/>
      <c r="F33" s="85"/>
      <c r="G33" s="85"/>
      <c r="H33" s="85"/>
      <c r="I33" s="85"/>
      <c r="J33" s="85"/>
      <c r="K33" s="85"/>
      <c r="L33" s="85"/>
      <c r="M33" s="270"/>
      <c r="N33" s="145"/>
    </row>
    <row r="34" spans="1:14" ht="45" customHeight="1" thickBot="1" x14ac:dyDescent="0.3">
      <c r="A34" s="271"/>
      <c r="B34" s="527" t="s">
        <v>819</v>
      </c>
      <c r="C34" s="528"/>
      <c r="D34" s="528"/>
      <c r="E34" s="529"/>
      <c r="F34" s="85"/>
      <c r="G34" s="85"/>
      <c r="H34" s="85"/>
      <c r="I34" s="85"/>
      <c r="J34" s="85"/>
      <c r="K34" s="85"/>
      <c r="L34" s="85"/>
      <c r="M34" s="270"/>
      <c r="N34" s="145"/>
    </row>
    <row r="35" spans="1:14" ht="19.5" customHeight="1" x14ac:dyDescent="0.25">
      <c r="A35" s="272"/>
      <c r="B35" s="523"/>
      <c r="C35" s="524"/>
      <c r="D35" s="524"/>
      <c r="E35" s="524"/>
      <c r="F35" s="85"/>
      <c r="G35" s="85"/>
      <c r="H35" s="85"/>
      <c r="I35" s="85"/>
      <c r="J35" s="85"/>
      <c r="K35" s="85"/>
      <c r="L35" s="85"/>
      <c r="M35" s="270"/>
      <c r="N35" s="145"/>
    </row>
    <row r="36" spans="1:14" ht="33" customHeight="1" x14ac:dyDescent="0.25">
      <c r="A36" s="274" t="s">
        <v>595</v>
      </c>
      <c r="B36" s="228" t="s">
        <v>224</v>
      </c>
      <c r="C36" s="228"/>
      <c r="D36" s="228"/>
      <c r="E36" s="228"/>
      <c r="F36" s="228"/>
      <c r="G36" s="228"/>
      <c r="H36" s="228"/>
      <c r="I36" s="228"/>
      <c r="J36" s="228"/>
      <c r="K36" s="228"/>
      <c r="L36" s="228"/>
      <c r="M36" s="275"/>
      <c r="N36" s="145"/>
    </row>
    <row r="37" spans="1:14" ht="21.75" customHeight="1" x14ac:dyDescent="0.25">
      <c r="A37" s="276"/>
      <c r="B37" s="217" t="s">
        <v>223</v>
      </c>
      <c r="C37" s="217"/>
      <c r="D37" s="217"/>
      <c r="E37" s="217"/>
      <c r="F37" s="217"/>
      <c r="G37" s="217"/>
      <c r="H37" s="217"/>
      <c r="I37" s="217"/>
      <c r="J37" s="217"/>
      <c r="K37" s="217"/>
      <c r="L37" s="217"/>
      <c r="M37" s="277"/>
      <c r="N37" s="145"/>
    </row>
    <row r="38" spans="1:14" ht="21" customHeight="1" x14ac:dyDescent="0.25">
      <c r="A38" s="278" t="s">
        <v>6</v>
      </c>
      <c r="B38" s="530" t="s">
        <v>599</v>
      </c>
      <c r="C38" s="531"/>
      <c r="D38" s="531"/>
      <c r="E38" s="531"/>
      <c r="F38" s="213"/>
      <c r="G38" s="213"/>
      <c r="H38" s="213"/>
      <c r="I38" s="213"/>
      <c r="J38" s="213"/>
      <c r="K38" s="213"/>
      <c r="L38" s="213"/>
      <c r="M38" s="279"/>
      <c r="N38" s="145"/>
    </row>
    <row r="39" spans="1:14" ht="57.75" customHeight="1" thickBot="1" x14ac:dyDescent="0.3">
      <c r="A39" s="344"/>
      <c r="B39" s="535" t="s">
        <v>597</v>
      </c>
      <c r="C39" s="536"/>
      <c r="D39" s="536"/>
      <c r="E39" s="537"/>
      <c r="F39" s="213"/>
      <c r="G39" s="213"/>
      <c r="H39" s="213"/>
      <c r="I39" s="213"/>
      <c r="J39" s="213"/>
      <c r="K39" s="213"/>
      <c r="L39" s="213"/>
      <c r="M39" s="279"/>
      <c r="N39" s="145"/>
    </row>
    <row r="40" spans="1:14" ht="105" customHeight="1" thickBot="1" x14ac:dyDescent="0.3">
      <c r="A40" s="280"/>
      <c r="B40" s="474" t="s">
        <v>820</v>
      </c>
      <c r="C40" s="475"/>
      <c r="D40" s="475"/>
      <c r="E40" s="476"/>
      <c r="F40" s="213"/>
      <c r="G40" s="213"/>
      <c r="H40" s="213"/>
      <c r="I40" s="213"/>
      <c r="J40" s="213"/>
      <c r="K40" s="213"/>
      <c r="L40" s="213"/>
      <c r="M40" s="279"/>
      <c r="N40" s="145"/>
    </row>
    <row r="41" spans="1:14" ht="30.75" customHeight="1" thickBot="1" x14ac:dyDescent="0.3">
      <c r="A41" s="281"/>
      <c r="B41" s="532" t="s">
        <v>812</v>
      </c>
      <c r="C41" s="533"/>
      <c r="D41" s="533"/>
      <c r="E41" s="534"/>
      <c r="F41" s="213"/>
      <c r="G41" s="213"/>
      <c r="H41" s="213"/>
      <c r="I41" s="432"/>
      <c r="J41" s="213"/>
      <c r="K41" s="213"/>
      <c r="L41" s="213"/>
      <c r="M41" s="279"/>
      <c r="N41" s="145"/>
    </row>
    <row r="42" spans="1:14" ht="20.25" customHeight="1" x14ac:dyDescent="0.25">
      <c r="A42" s="278" t="s">
        <v>10</v>
      </c>
      <c r="B42" s="521" t="s">
        <v>600</v>
      </c>
      <c r="C42" s="522"/>
      <c r="D42" s="522"/>
      <c r="E42" s="522"/>
      <c r="F42" s="213"/>
      <c r="G42" s="213"/>
      <c r="H42" s="213"/>
      <c r="I42" s="213"/>
      <c r="J42" s="213"/>
      <c r="K42" s="213"/>
      <c r="L42" s="213"/>
      <c r="M42" s="279"/>
      <c r="N42" s="145"/>
    </row>
    <row r="43" spans="1:14" ht="93" customHeight="1" thickBot="1" x14ac:dyDescent="0.3">
      <c r="A43" s="344"/>
      <c r="B43" s="465" t="s">
        <v>598</v>
      </c>
      <c r="C43" s="466"/>
      <c r="D43" s="466"/>
      <c r="E43" s="466"/>
      <c r="F43" s="213"/>
      <c r="G43" s="213"/>
      <c r="H43" s="213"/>
      <c r="I43" s="213"/>
      <c r="J43" s="213"/>
      <c r="K43" s="213"/>
      <c r="L43" s="213"/>
      <c r="M43" s="279"/>
      <c r="N43" s="145"/>
    </row>
    <row r="44" spans="1:14" ht="105" customHeight="1" thickBot="1" x14ac:dyDescent="0.3">
      <c r="A44" s="280"/>
      <c r="B44" s="469" t="s">
        <v>821</v>
      </c>
      <c r="C44" s="470"/>
      <c r="D44" s="470"/>
      <c r="E44" s="471"/>
      <c r="F44" s="213"/>
      <c r="G44" s="213"/>
      <c r="H44" s="213"/>
      <c r="I44" s="213"/>
      <c r="J44" s="213"/>
      <c r="K44" s="213"/>
      <c r="L44" s="213"/>
      <c r="M44" s="279"/>
      <c r="N44" s="145"/>
    </row>
    <row r="45" spans="1:14" ht="33" customHeight="1" thickBot="1" x14ac:dyDescent="0.3">
      <c r="A45" s="281"/>
      <c r="B45" s="469" t="s">
        <v>812</v>
      </c>
      <c r="C45" s="470"/>
      <c r="D45" s="470"/>
      <c r="E45" s="471"/>
      <c r="F45" s="213"/>
      <c r="G45" s="213"/>
      <c r="H45" s="213"/>
      <c r="I45" s="213"/>
      <c r="J45" s="213"/>
      <c r="K45" s="213"/>
      <c r="L45" s="213"/>
      <c r="M45" s="279"/>
      <c r="N45" s="145"/>
    </row>
    <row r="46" spans="1:14" ht="11.25" customHeight="1" x14ac:dyDescent="0.25">
      <c r="A46" s="282"/>
      <c r="B46" s="213"/>
      <c r="C46" s="213"/>
      <c r="D46" s="213"/>
      <c r="E46" s="213"/>
      <c r="F46" s="213"/>
      <c r="G46" s="213"/>
      <c r="H46" s="213"/>
      <c r="I46" s="213"/>
      <c r="J46" s="213"/>
      <c r="K46" s="213"/>
      <c r="L46" s="213"/>
      <c r="M46" s="279"/>
      <c r="N46" s="145"/>
    </row>
    <row r="47" spans="1:14" ht="24" customHeight="1" x14ac:dyDescent="0.25">
      <c r="A47" s="283"/>
      <c r="B47" s="217" t="s">
        <v>222</v>
      </c>
      <c r="C47" s="217"/>
      <c r="D47" s="217"/>
      <c r="E47" s="217"/>
      <c r="F47" s="217"/>
      <c r="G47" s="217"/>
      <c r="H47" s="217"/>
      <c r="I47" s="217"/>
      <c r="J47" s="217"/>
      <c r="K47" s="217"/>
      <c r="L47" s="217"/>
      <c r="M47" s="284"/>
      <c r="N47" s="145"/>
    </row>
    <row r="48" spans="1:14" ht="21" customHeight="1" x14ac:dyDescent="0.25">
      <c r="A48" s="285" t="s">
        <v>221</v>
      </c>
      <c r="B48" s="517" t="s">
        <v>601</v>
      </c>
      <c r="C48" s="518"/>
      <c r="D48" s="518"/>
      <c r="E48" s="518"/>
      <c r="F48" s="213"/>
      <c r="G48" s="213"/>
      <c r="H48" s="213"/>
      <c r="I48" s="213"/>
      <c r="J48" s="213"/>
      <c r="K48" s="213"/>
      <c r="L48" s="213"/>
      <c r="M48" s="279"/>
      <c r="N48" s="145"/>
    </row>
    <row r="49" spans="1:15" ht="22.7" customHeight="1" thickBot="1" x14ac:dyDescent="0.3">
      <c r="A49" s="286"/>
      <c r="B49" s="227" t="s">
        <v>220</v>
      </c>
      <c r="C49" s="226"/>
      <c r="D49" s="226"/>
      <c r="E49" s="226"/>
      <c r="F49" s="213"/>
      <c r="G49" s="213"/>
      <c r="H49" s="213"/>
      <c r="I49" s="213"/>
      <c r="J49" s="213"/>
      <c r="K49" s="213"/>
      <c r="L49" s="213"/>
      <c r="M49" s="279"/>
      <c r="N49" s="145"/>
    </row>
    <row r="50" spans="1:15" ht="18.95" customHeight="1" x14ac:dyDescent="0.25">
      <c r="A50" s="282"/>
      <c r="B50" s="225" t="s">
        <v>219</v>
      </c>
      <c r="C50" s="467" t="s">
        <v>214</v>
      </c>
      <c r="D50" s="467"/>
      <c r="E50" s="468"/>
      <c r="F50" s="467" t="s">
        <v>602</v>
      </c>
      <c r="G50" s="467"/>
      <c r="H50" s="468"/>
      <c r="I50" s="213"/>
      <c r="J50" s="213"/>
      <c r="K50" s="213"/>
      <c r="L50" s="213"/>
      <c r="M50" s="279"/>
      <c r="N50" s="145"/>
    </row>
    <row r="51" spans="1:15" ht="14.25" customHeight="1" x14ac:dyDescent="0.3">
      <c r="A51" s="282"/>
      <c r="B51" s="434" t="s">
        <v>822</v>
      </c>
      <c r="C51" s="463" t="s">
        <v>823</v>
      </c>
      <c r="D51" s="463"/>
      <c r="E51" s="464"/>
      <c r="F51" s="462" t="s">
        <v>824</v>
      </c>
      <c r="G51" s="463"/>
      <c r="H51" s="464"/>
      <c r="I51" s="213"/>
      <c r="J51" s="213"/>
      <c r="K51" s="213"/>
      <c r="L51" s="213"/>
      <c r="M51" s="279"/>
      <c r="N51" s="145"/>
    </row>
    <row r="52" spans="1:15" ht="14.25" customHeight="1" x14ac:dyDescent="0.25">
      <c r="A52" s="282"/>
      <c r="B52" s="434" t="s">
        <v>825</v>
      </c>
      <c r="C52" s="463" t="s">
        <v>826</v>
      </c>
      <c r="D52" s="463"/>
      <c r="E52" s="464"/>
      <c r="F52" s="462" t="s">
        <v>827</v>
      </c>
      <c r="G52" s="463"/>
      <c r="H52" s="464"/>
      <c r="I52" s="213"/>
      <c r="J52" s="213"/>
      <c r="K52" s="213"/>
      <c r="L52" s="213"/>
      <c r="M52" s="279"/>
      <c r="N52" s="145"/>
    </row>
    <row r="53" spans="1:15" ht="14.25" customHeight="1" x14ac:dyDescent="0.25">
      <c r="A53" s="282"/>
      <c r="B53" s="434" t="s">
        <v>825</v>
      </c>
      <c r="C53" s="463" t="s">
        <v>828</v>
      </c>
      <c r="D53" s="463"/>
      <c r="E53" s="464"/>
      <c r="F53" s="462" t="s">
        <v>829</v>
      </c>
      <c r="G53" s="463"/>
      <c r="H53" s="464"/>
      <c r="I53" s="213"/>
      <c r="J53" s="213"/>
      <c r="K53" s="213"/>
      <c r="L53" s="213"/>
      <c r="M53" s="279"/>
      <c r="N53" s="145"/>
    </row>
    <row r="54" spans="1:15" ht="14.25" customHeight="1" x14ac:dyDescent="0.25">
      <c r="A54" s="282"/>
      <c r="C54" s="463" t="s">
        <v>826</v>
      </c>
      <c r="D54" s="463"/>
      <c r="E54" s="464"/>
      <c r="F54" s="462" t="s">
        <v>827</v>
      </c>
      <c r="G54" s="463"/>
      <c r="H54" s="464"/>
      <c r="I54" s="213"/>
      <c r="J54" s="213"/>
      <c r="K54" s="213"/>
      <c r="L54" s="213"/>
      <c r="M54" s="279"/>
      <c r="N54" s="145"/>
    </row>
    <row r="55" spans="1:15" ht="14.25" customHeight="1" x14ac:dyDescent="0.25">
      <c r="A55" s="282"/>
      <c r="B55" s="163" t="s">
        <v>830</v>
      </c>
      <c r="C55" s="463" t="s">
        <v>828</v>
      </c>
      <c r="D55" s="463"/>
      <c r="E55" s="464"/>
      <c r="F55" s="462" t="s">
        <v>829</v>
      </c>
      <c r="G55" s="463"/>
      <c r="H55" s="464"/>
      <c r="I55" s="213"/>
      <c r="J55" s="213"/>
      <c r="K55" s="213"/>
      <c r="L55" s="213"/>
      <c r="M55" s="279"/>
      <c r="N55" s="145"/>
    </row>
    <row r="56" spans="1:15" ht="14.25" customHeight="1" thickBot="1" x14ac:dyDescent="0.3">
      <c r="A56" s="282"/>
      <c r="B56" s="434" t="s">
        <v>831</v>
      </c>
      <c r="C56" s="463" t="s">
        <v>828</v>
      </c>
      <c r="D56" s="463"/>
      <c r="E56" s="464"/>
      <c r="F56" s="462" t="s">
        <v>829</v>
      </c>
      <c r="G56" s="463"/>
      <c r="H56" s="464"/>
      <c r="I56" s="213"/>
      <c r="J56" s="213"/>
      <c r="K56" s="213"/>
      <c r="L56" s="213"/>
      <c r="M56" s="279"/>
      <c r="N56" s="145"/>
    </row>
    <row r="57" spans="1:15" ht="24.75" customHeight="1" x14ac:dyDescent="0.25">
      <c r="A57" s="282" t="s">
        <v>218</v>
      </c>
      <c r="B57" s="487" t="s">
        <v>631</v>
      </c>
      <c r="C57" s="488"/>
      <c r="D57" s="488"/>
      <c r="E57" s="488"/>
      <c r="F57" s="213"/>
      <c r="G57" s="213"/>
      <c r="H57" s="213"/>
      <c r="I57" s="213"/>
      <c r="J57" s="213"/>
      <c r="K57" s="213"/>
      <c r="L57" s="213"/>
      <c r="M57" s="279"/>
      <c r="N57" s="145"/>
    </row>
    <row r="58" spans="1:15" ht="15.75" customHeight="1" thickBot="1" x14ac:dyDescent="0.3">
      <c r="A58" s="282"/>
      <c r="B58" s="465" t="s">
        <v>633</v>
      </c>
      <c r="C58" s="466"/>
      <c r="D58" s="466"/>
      <c r="E58" s="466"/>
      <c r="F58" s="213"/>
      <c r="G58" s="213"/>
      <c r="H58" s="213"/>
      <c r="I58" s="213"/>
      <c r="J58" s="213"/>
      <c r="K58" s="213"/>
      <c r="L58" s="213"/>
      <c r="M58" s="279"/>
      <c r="N58" s="145"/>
    </row>
    <row r="59" spans="1:15" ht="31.7" customHeight="1" thickBot="1" x14ac:dyDescent="0.3">
      <c r="A59" s="282"/>
      <c r="B59" s="474" t="s">
        <v>832</v>
      </c>
      <c r="C59" s="475"/>
      <c r="D59" s="475"/>
      <c r="E59" s="476"/>
      <c r="F59" s="213"/>
      <c r="G59" s="213"/>
      <c r="H59" s="213"/>
      <c r="I59" s="213"/>
      <c r="J59" s="213"/>
      <c r="K59" s="213"/>
      <c r="L59" s="213"/>
      <c r="M59" s="279"/>
      <c r="N59" s="145"/>
    </row>
    <row r="60" spans="1:15" ht="24" customHeight="1" x14ac:dyDescent="0.25">
      <c r="A60" s="282" t="s">
        <v>217</v>
      </c>
      <c r="B60" s="488" t="s">
        <v>632</v>
      </c>
      <c r="C60" s="488"/>
      <c r="D60" s="488"/>
      <c r="E60" s="488"/>
      <c r="F60" s="213"/>
      <c r="G60" s="213"/>
      <c r="H60" s="213"/>
      <c r="I60" s="213"/>
      <c r="J60" s="213"/>
      <c r="K60" s="213"/>
      <c r="L60" s="213"/>
      <c r="M60" s="279"/>
      <c r="N60" s="145"/>
    </row>
    <row r="61" spans="1:15" ht="22.7" customHeight="1" thickBot="1" x14ac:dyDescent="0.3">
      <c r="A61" s="282"/>
      <c r="B61" s="224" t="s">
        <v>216</v>
      </c>
      <c r="C61" s="213"/>
      <c r="D61" s="213"/>
      <c r="E61" s="213"/>
      <c r="F61" s="213"/>
      <c r="G61" s="213"/>
      <c r="H61" s="213"/>
      <c r="I61" s="213"/>
      <c r="J61" s="213"/>
      <c r="K61" s="213"/>
      <c r="L61" s="213"/>
      <c r="M61" s="279"/>
      <c r="N61" s="145"/>
    </row>
    <row r="62" spans="1:15" ht="18.95" customHeight="1" x14ac:dyDescent="0.25">
      <c r="A62" s="282"/>
      <c r="B62" s="223" t="s">
        <v>215</v>
      </c>
      <c r="C62" s="222" t="s">
        <v>214</v>
      </c>
      <c r="D62" s="222" t="s">
        <v>634</v>
      </c>
      <c r="E62" s="222" t="s">
        <v>213</v>
      </c>
      <c r="F62" s="221" t="s">
        <v>8</v>
      </c>
      <c r="G62" s="213"/>
      <c r="H62" s="213"/>
      <c r="I62" s="213"/>
      <c r="J62" s="213"/>
      <c r="K62" s="213"/>
      <c r="L62" s="213"/>
      <c r="M62" s="213"/>
      <c r="N62" s="429"/>
      <c r="O62" s="145"/>
    </row>
    <row r="63" spans="1:15" ht="14.25" customHeight="1" x14ac:dyDescent="0.25">
      <c r="A63" s="282"/>
      <c r="B63" s="163" t="s">
        <v>119</v>
      </c>
      <c r="C63" s="177" t="s">
        <v>834</v>
      </c>
      <c r="D63" s="177" t="s">
        <v>836</v>
      </c>
      <c r="E63" s="177" t="s">
        <v>835</v>
      </c>
      <c r="F63" s="161"/>
      <c r="G63" s="213"/>
      <c r="H63" s="213"/>
      <c r="I63" s="213"/>
      <c r="J63" s="213"/>
      <c r="K63" s="213"/>
      <c r="L63" s="213"/>
      <c r="M63" s="213"/>
      <c r="N63" s="430"/>
      <c r="O63" s="145"/>
    </row>
    <row r="64" spans="1:15" ht="14.25" customHeight="1" x14ac:dyDescent="0.25">
      <c r="A64" s="282"/>
      <c r="B64" s="163" t="s">
        <v>212</v>
      </c>
      <c r="C64" s="179"/>
      <c r="D64" s="179"/>
      <c r="E64" s="179"/>
      <c r="F64" s="161"/>
      <c r="G64" s="213"/>
      <c r="H64" s="213"/>
      <c r="I64" s="213"/>
      <c r="J64" s="213"/>
      <c r="K64" s="213"/>
      <c r="L64" s="213"/>
      <c r="M64" s="213"/>
      <c r="N64" s="430"/>
      <c r="O64" s="145"/>
    </row>
    <row r="65" spans="1:15" ht="14.25" customHeight="1" x14ac:dyDescent="0.25">
      <c r="A65" s="282"/>
      <c r="B65" s="163" t="s">
        <v>211</v>
      </c>
      <c r="C65" s="434" t="s">
        <v>846</v>
      </c>
      <c r="D65" s="177" t="s">
        <v>848</v>
      </c>
      <c r="E65" s="434" t="s">
        <v>847</v>
      </c>
      <c r="F65" s="161"/>
      <c r="G65" s="213"/>
      <c r="H65" s="213"/>
      <c r="I65" s="213"/>
      <c r="J65" s="213"/>
      <c r="K65" s="213"/>
      <c r="L65" s="213"/>
      <c r="M65" s="213"/>
      <c r="N65" s="430"/>
      <c r="O65" s="145"/>
    </row>
    <row r="66" spans="1:15" ht="14.25" customHeight="1" x14ac:dyDescent="0.25">
      <c r="A66" s="282"/>
      <c r="B66" s="163" t="s">
        <v>210</v>
      </c>
      <c r="C66" s="177" t="s">
        <v>837</v>
      </c>
      <c r="D66" s="177" t="s">
        <v>838</v>
      </c>
      <c r="E66" s="177" t="s">
        <v>839</v>
      </c>
      <c r="F66" s="161"/>
      <c r="G66" s="213"/>
      <c r="H66" s="213"/>
      <c r="I66" s="213"/>
      <c r="J66" s="213"/>
      <c r="K66" s="213"/>
      <c r="L66" s="213"/>
      <c r="M66" s="213"/>
      <c r="N66" s="430"/>
      <c r="O66" s="145"/>
    </row>
    <row r="67" spans="1:15" ht="14.25" customHeight="1" x14ac:dyDescent="0.25">
      <c r="A67" s="282"/>
      <c r="B67" s="163" t="s">
        <v>157</v>
      </c>
      <c r="C67" s="179" t="s">
        <v>850</v>
      </c>
      <c r="D67" s="434" t="s">
        <v>851</v>
      </c>
      <c r="E67" s="179"/>
      <c r="F67" s="161"/>
      <c r="G67" s="213"/>
      <c r="H67" s="213"/>
      <c r="I67" s="213"/>
      <c r="J67" s="213"/>
      <c r="K67" s="213"/>
      <c r="L67" s="213"/>
      <c r="M67" s="213"/>
      <c r="N67" s="430"/>
      <c r="O67" s="145"/>
    </row>
    <row r="68" spans="1:15" ht="14.25" customHeight="1" x14ac:dyDescent="0.25">
      <c r="A68" s="282"/>
      <c r="B68" s="163" t="s">
        <v>209</v>
      </c>
      <c r="C68" s="434" t="s">
        <v>854</v>
      </c>
      <c r="D68" s="177" t="s">
        <v>856</v>
      </c>
      <c r="E68" s="434" t="s">
        <v>855</v>
      </c>
      <c r="F68" s="161"/>
      <c r="G68" s="213"/>
      <c r="H68" s="213"/>
      <c r="I68" s="213"/>
      <c r="J68" s="213"/>
      <c r="K68" s="213"/>
      <c r="L68" s="213"/>
      <c r="M68" s="213"/>
      <c r="N68" s="430"/>
      <c r="O68" s="145"/>
    </row>
    <row r="69" spans="1:15" ht="14.25" customHeight="1" x14ac:dyDescent="0.25">
      <c r="A69" s="282"/>
      <c r="B69" s="163" t="s">
        <v>208</v>
      </c>
      <c r="C69" s="177" t="s">
        <v>840</v>
      </c>
      <c r="D69" s="177" t="s">
        <v>842</v>
      </c>
      <c r="E69" s="177" t="s">
        <v>841</v>
      </c>
      <c r="F69" s="161"/>
      <c r="G69" s="213"/>
      <c r="H69" s="213"/>
      <c r="I69" s="213"/>
      <c r="J69" s="213"/>
      <c r="K69" s="213"/>
      <c r="L69" s="213"/>
      <c r="M69" s="213"/>
      <c r="N69" s="430"/>
      <c r="O69" s="145"/>
    </row>
    <row r="70" spans="1:15" ht="14.25" customHeight="1" x14ac:dyDescent="0.25">
      <c r="A70" s="282"/>
      <c r="B70" s="163" t="s">
        <v>207</v>
      </c>
      <c r="C70" s="179" t="s">
        <v>860</v>
      </c>
      <c r="D70" s="179"/>
      <c r="E70" s="179"/>
      <c r="F70" s="161"/>
      <c r="G70" s="213"/>
      <c r="H70" s="213"/>
      <c r="I70" s="213"/>
      <c r="J70" s="213"/>
      <c r="K70" s="213"/>
      <c r="L70" s="213"/>
      <c r="M70" s="213"/>
      <c r="N70" s="430"/>
      <c r="O70" s="145"/>
    </row>
    <row r="71" spans="1:15" ht="14.25" customHeight="1" x14ac:dyDescent="0.25">
      <c r="A71" s="282"/>
      <c r="B71" s="163" t="s">
        <v>206</v>
      </c>
      <c r="C71" s="179" t="s">
        <v>857</v>
      </c>
      <c r="D71" s="179"/>
      <c r="E71" s="461">
        <v>2020</v>
      </c>
      <c r="F71" s="161"/>
      <c r="G71" s="213"/>
      <c r="H71" s="213"/>
      <c r="I71" s="213"/>
      <c r="J71" s="213"/>
      <c r="K71" s="213"/>
      <c r="L71" s="213"/>
      <c r="M71" s="213"/>
      <c r="N71" s="430"/>
      <c r="O71" s="145"/>
    </row>
    <row r="72" spans="1:15" ht="14.25" customHeight="1" x14ac:dyDescent="0.25">
      <c r="A72" s="282"/>
      <c r="B72" s="160" t="s">
        <v>139</v>
      </c>
      <c r="C72" s="434" t="s">
        <v>833</v>
      </c>
      <c r="D72" s="435" t="s">
        <v>859</v>
      </c>
      <c r="E72" s="434" t="s">
        <v>858</v>
      </c>
      <c r="F72" s="158"/>
      <c r="G72" s="213"/>
      <c r="H72" s="213"/>
      <c r="I72" s="213"/>
      <c r="J72" s="213"/>
      <c r="K72" s="213"/>
      <c r="L72" s="213"/>
      <c r="M72" s="213"/>
      <c r="N72" s="430"/>
      <c r="O72" s="145"/>
    </row>
    <row r="73" spans="1:15" ht="14.25" customHeight="1" x14ac:dyDescent="0.25">
      <c r="A73" s="282"/>
      <c r="B73" s="160" t="s">
        <v>27</v>
      </c>
      <c r="C73" s="435" t="s">
        <v>843</v>
      </c>
      <c r="D73" s="435" t="s">
        <v>845</v>
      </c>
      <c r="E73" s="435" t="s">
        <v>844</v>
      </c>
      <c r="F73" s="158"/>
      <c r="G73" s="213"/>
      <c r="H73" s="213"/>
      <c r="I73" s="213"/>
      <c r="J73" s="213"/>
      <c r="K73" s="213"/>
      <c r="L73" s="213"/>
      <c r="M73" s="213"/>
      <c r="N73" s="430"/>
      <c r="O73" s="145"/>
    </row>
    <row r="74" spans="1:15" ht="14.25" customHeight="1" thickBot="1" x14ac:dyDescent="0.3">
      <c r="A74" s="282"/>
      <c r="B74" s="152" t="s">
        <v>5</v>
      </c>
      <c r="C74" s="173" t="s">
        <v>852</v>
      </c>
      <c r="D74" s="173" t="s">
        <v>853</v>
      </c>
      <c r="E74" s="173" t="s">
        <v>849</v>
      </c>
      <c r="F74" s="150"/>
      <c r="G74" s="213"/>
      <c r="H74" s="213"/>
      <c r="I74" s="213"/>
      <c r="J74" s="213"/>
      <c r="K74" s="213"/>
      <c r="L74" s="213"/>
      <c r="M74" s="213"/>
      <c r="N74" s="430"/>
      <c r="O74" s="145"/>
    </row>
    <row r="75" spans="1:15" ht="27.95" customHeight="1" x14ac:dyDescent="0.25">
      <c r="A75" s="287" t="s">
        <v>205</v>
      </c>
      <c r="B75" s="216" t="s">
        <v>603</v>
      </c>
      <c r="C75" s="215"/>
      <c r="D75" s="213"/>
      <c r="E75" s="213"/>
      <c r="F75" s="213"/>
      <c r="G75" s="213"/>
      <c r="H75" s="213"/>
      <c r="I75" s="213"/>
      <c r="J75" s="213"/>
      <c r="K75" s="213"/>
      <c r="L75" s="213"/>
      <c r="M75" s="213"/>
      <c r="N75" s="430"/>
      <c r="O75" s="145"/>
    </row>
    <row r="76" spans="1:15" ht="21" customHeight="1" thickBot="1" x14ac:dyDescent="0.3">
      <c r="A76" s="287"/>
      <c r="B76" s="219" t="s">
        <v>604</v>
      </c>
      <c r="C76" s="214"/>
      <c r="D76" s="213"/>
      <c r="E76" s="213"/>
      <c r="F76" s="213"/>
      <c r="G76" s="213"/>
      <c r="H76" s="213"/>
      <c r="I76" s="213"/>
      <c r="J76" s="213"/>
      <c r="K76" s="213"/>
      <c r="L76" s="213"/>
      <c r="M76" s="213"/>
      <c r="N76" s="430"/>
      <c r="O76" s="145"/>
    </row>
    <row r="77" spans="1:15" ht="78.75" customHeight="1" thickBot="1" x14ac:dyDescent="0.3">
      <c r="A77" s="287"/>
      <c r="B77" s="474" t="s">
        <v>861</v>
      </c>
      <c r="C77" s="475"/>
      <c r="D77" s="475"/>
      <c r="E77" s="476"/>
      <c r="F77" s="213"/>
      <c r="G77" s="213"/>
      <c r="H77" s="213"/>
      <c r="I77" s="213"/>
      <c r="J77" s="213"/>
      <c r="K77" s="213"/>
      <c r="L77" s="213"/>
      <c r="M77" s="213"/>
      <c r="N77" s="430"/>
      <c r="O77" s="145"/>
    </row>
    <row r="78" spans="1:15" ht="27.95" customHeight="1" x14ac:dyDescent="0.25">
      <c r="A78" s="287" t="s">
        <v>204</v>
      </c>
      <c r="B78" s="487" t="s">
        <v>605</v>
      </c>
      <c r="C78" s="488"/>
      <c r="D78" s="488"/>
      <c r="E78" s="488"/>
      <c r="F78" s="213"/>
      <c r="G78" s="213"/>
      <c r="H78" s="213"/>
      <c r="I78" s="213"/>
      <c r="J78" s="213"/>
      <c r="K78" s="213"/>
      <c r="L78" s="213"/>
      <c r="M78" s="213"/>
      <c r="N78" s="430"/>
      <c r="O78" s="145"/>
    </row>
    <row r="79" spans="1:15" ht="21" customHeight="1" x14ac:dyDescent="0.25">
      <c r="A79" s="287"/>
      <c r="B79" s="219" t="s">
        <v>635</v>
      </c>
      <c r="C79" s="214"/>
      <c r="D79" s="213"/>
      <c r="E79" s="213"/>
      <c r="F79" s="213"/>
      <c r="G79" s="213"/>
      <c r="H79" s="213"/>
      <c r="I79" s="213"/>
      <c r="J79" s="213"/>
      <c r="K79" s="213"/>
      <c r="L79" s="213"/>
      <c r="M79" s="213"/>
      <c r="N79" s="430"/>
      <c r="O79" s="145"/>
    </row>
    <row r="80" spans="1:15" ht="21" customHeight="1" thickBot="1" x14ac:dyDescent="0.3">
      <c r="A80" s="287"/>
      <c r="B80" s="218" t="s">
        <v>636</v>
      </c>
      <c r="C80" s="213"/>
      <c r="D80" s="213"/>
      <c r="E80" s="213"/>
      <c r="F80" s="213"/>
      <c r="G80" s="213"/>
      <c r="H80" s="213"/>
      <c r="I80" s="213"/>
      <c r="J80" s="213"/>
      <c r="K80" s="213"/>
      <c r="L80" s="213"/>
      <c r="M80" s="213"/>
      <c r="N80" s="430"/>
      <c r="O80" s="145"/>
    </row>
    <row r="81" spans="1:23" ht="78.75" customHeight="1" thickBot="1" x14ac:dyDescent="0.3">
      <c r="A81" s="287"/>
      <c r="B81" s="474" t="s">
        <v>862</v>
      </c>
      <c r="C81" s="475"/>
      <c r="D81" s="475"/>
      <c r="E81" s="476"/>
      <c r="F81" s="213"/>
      <c r="G81" s="213"/>
      <c r="H81" s="213"/>
      <c r="I81" s="213"/>
      <c r="J81" s="213"/>
      <c r="K81" s="213"/>
      <c r="L81" s="213"/>
      <c r="M81" s="213"/>
      <c r="N81" s="430"/>
      <c r="O81" s="145"/>
    </row>
    <row r="82" spans="1:23" x14ac:dyDescent="0.25">
      <c r="A82" s="282"/>
      <c r="B82" s="213"/>
      <c r="C82" s="213"/>
      <c r="D82" s="213"/>
      <c r="E82" s="213"/>
      <c r="F82" s="213"/>
      <c r="G82" s="213"/>
      <c r="H82" s="213"/>
      <c r="I82" s="213"/>
      <c r="J82" s="213"/>
      <c r="K82" s="213"/>
      <c r="L82" s="213"/>
      <c r="M82" s="213"/>
      <c r="N82" s="430"/>
      <c r="O82" s="145"/>
    </row>
    <row r="83" spans="1:23" ht="24" customHeight="1" x14ac:dyDescent="0.25">
      <c r="A83" s="283"/>
      <c r="B83" s="217" t="s">
        <v>73</v>
      </c>
      <c r="C83" s="217"/>
      <c r="D83" s="217"/>
      <c r="E83" s="217"/>
      <c r="F83" s="217"/>
      <c r="G83" s="217"/>
      <c r="H83" s="217"/>
      <c r="I83" s="217"/>
      <c r="J83" s="217"/>
      <c r="K83" s="217"/>
      <c r="L83" s="217"/>
      <c r="M83" s="217"/>
      <c r="N83" s="431"/>
      <c r="O83" s="145"/>
      <c r="P83" s="616" t="s">
        <v>1003</v>
      </c>
      <c r="Q83" s="616" t="s">
        <v>1004</v>
      </c>
      <c r="R83"/>
      <c r="S83"/>
      <c r="T83"/>
      <c r="U83"/>
      <c r="V83"/>
      <c r="W83"/>
    </row>
    <row r="84" spans="1:23" ht="24" customHeight="1" x14ac:dyDescent="0.25">
      <c r="A84" s="287" t="s">
        <v>203</v>
      </c>
      <c r="B84" s="216" t="s">
        <v>71</v>
      </c>
      <c r="C84" s="215"/>
      <c r="D84" s="213"/>
      <c r="E84" s="213"/>
      <c r="F84" s="213"/>
      <c r="G84" s="213"/>
      <c r="H84" s="213"/>
      <c r="I84" s="213"/>
      <c r="J84" s="213"/>
      <c r="K84" s="213"/>
      <c r="L84" s="213"/>
      <c r="M84" s="279"/>
      <c r="N84" s="145"/>
      <c r="P84" s="617" t="s">
        <v>1005</v>
      </c>
      <c r="Q84"/>
      <c r="R84"/>
      <c r="S84"/>
      <c r="T84"/>
      <c r="U84"/>
      <c r="V84"/>
      <c r="W84"/>
    </row>
    <row r="85" spans="1:23" ht="31.7" customHeight="1" thickBot="1" x14ac:dyDescent="0.3">
      <c r="A85" s="287"/>
      <c r="B85" s="485" t="s">
        <v>606</v>
      </c>
      <c r="C85" s="486"/>
      <c r="D85" s="486"/>
      <c r="E85" s="486"/>
      <c r="F85" s="213"/>
      <c r="G85" s="213"/>
      <c r="H85" s="213"/>
      <c r="I85" s="213"/>
      <c r="J85" s="213"/>
      <c r="K85" s="213"/>
      <c r="L85" s="213"/>
      <c r="M85" s="279"/>
      <c r="N85" s="145"/>
      <c r="P85" s="617"/>
      <c r="Q85"/>
      <c r="R85"/>
      <c r="S85"/>
      <c r="T85"/>
      <c r="U85"/>
      <c r="V85"/>
      <c r="W85"/>
    </row>
    <row r="86" spans="1:23" ht="78.75" customHeight="1" thickBot="1" x14ac:dyDescent="0.3">
      <c r="A86" s="287"/>
      <c r="B86" s="474" t="s">
        <v>863</v>
      </c>
      <c r="C86" s="475"/>
      <c r="D86" s="475"/>
      <c r="E86" s="476"/>
      <c r="F86" s="213"/>
      <c r="G86" s="213"/>
      <c r="H86" s="213"/>
      <c r="I86" s="213"/>
      <c r="J86" s="213"/>
      <c r="K86" s="213"/>
      <c r="L86" s="213"/>
      <c r="M86" s="279"/>
      <c r="N86" s="145"/>
      <c r="P86" s="619" t="s">
        <v>1006</v>
      </c>
      <c r="Q86"/>
      <c r="R86"/>
      <c r="S86"/>
      <c r="T86"/>
      <c r="U86"/>
      <c r="V86"/>
      <c r="W86"/>
    </row>
    <row r="87" spans="1:23" ht="15.75" thickBot="1" x14ac:dyDescent="0.3">
      <c r="A87" s="282"/>
      <c r="B87" s="213"/>
      <c r="C87" s="213"/>
      <c r="D87" s="213"/>
      <c r="E87" s="213"/>
      <c r="F87" s="213"/>
      <c r="G87" s="213"/>
      <c r="H87" s="213"/>
      <c r="I87" s="213"/>
      <c r="J87" s="213"/>
      <c r="K87" s="213"/>
      <c r="L87" s="213"/>
      <c r="M87" s="279"/>
      <c r="N87" s="145"/>
      <c r="P87" s="617"/>
      <c r="Q87"/>
      <c r="R87"/>
      <c r="S87"/>
      <c r="T87"/>
      <c r="U87"/>
      <c r="V87"/>
      <c r="W87"/>
    </row>
    <row r="88" spans="1:23" ht="30" customHeight="1" thickBot="1" x14ac:dyDescent="0.3">
      <c r="A88" s="288" t="s">
        <v>638</v>
      </c>
      <c r="B88" s="212" t="s">
        <v>202</v>
      </c>
      <c r="C88" s="212"/>
      <c r="D88" s="211"/>
      <c r="E88" s="211"/>
      <c r="F88" s="211"/>
      <c r="G88" s="211"/>
      <c r="H88" s="211"/>
      <c r="I88" s="211"/>
      <c r="J88" s="211"/>
      <c r="K88" s="211"/>
      <c r="L88" s="211"/>
      <c r="M88" s="289"/>
      <c r="N88" s="145"/>
      <c r="P88" s="620" t="s">
        <v>1007</v>
      </c>
      <c r="Q88" s="621" t="s">
        <v>175</v>
      </c>
      <c r="R88" s="621" t="s">
        <v>1008</v>
      </c>
      <c r="S88" s="622" t="s">
        <v>9</v>
      </c>
      <c r="T88" s="621" t="s">
        <v>1009</v>
      </c>
      <c r="U88" s="622" t="s">
        <v>9</v>
      </c>
      <c r="V88" s="621" t="s">
        <v>1010</v>
      </c>
      <c r="W88" s="621" t="s">
        <v>8</v>
      </c>
    </row>
    <row r="89" spans="1:23" ht="21" customHeight="1" thickBot="1" x14ac:dyDescent="0.3">
      <c r="A89" s="290"/>
      <c r="B89" s="149" t="s">
        <v>201</v>
      </c>
      <c r="C89" s="149"/>
      <c r="D89" s="149"/>
      <c r="E89" s="149"/>
      <c r="F89" s="149"/>
      <c r="G89" s="149"/>
      <c r="H89" s="149"/>
      <c r="I89" s="149"/>
      <c r="J89" s="149"/>
      <c r="K89" s="149"/>
      <c r="L89" s="149"/>
      <c r="M89" s="291"/>
      <c r="N89" s="145"/>
      <c r="P89" s="444" t="s">
        <v>1011</v>
      </c>
      <c r="Q89" s="623" t="s">
        <v>1012</v>
      </c>
      <c r="R89" s="624">
        <v>69766681</v>
      </c>
      <c r="S89" s="623" t="s">
        <v>1013</v>
      </c>
      <c r="T89" s="623">
        <v>0.18390000000000001</v>
      </c>
      <c r="U89" s="623" t="s">
        <v>1014</v>
      </c>
      <c r="V89" s="623">
        <v>12826.6</v>
      </c>
      <c r="W89" s="623" t="s">
        <v>865</v>
      </c>
    </row>
    <row r="90" spans="1:23" ht="51.75" thickBot="1" x14ac:dyDescent="0.3">
      <c r="A90" s="292" t="s">
        <v>200</v>
      </c>
      <c r="B90" s="206" t="s">
        <v>646</v>
      </c>
      <c r="C90" s="148"/>
      <c r="D90" s="147"/>
      <c r="E90" s="147"/>
      <c r="F90" s="147"/>
      <c r="G90" s="147"/>
      <c r="H90" s="147"/>
      <c r="I90" s="147"/>
      <c r="J90" s="147"/>
      <c r="K90" s="147"/>
      <c r="L90" s="147"/>
      <c r="M90" s="293"/>
      <c r="N90" s="145"/>
      <c r="P90" s="444" t="s">
        <v>1015</v>
      </c>
      <c r="Q90" s="623" t="s">
        <v>1012</v>
      </c>
      <c r="R90" s="624">
        <v>1508371</v>
      </c>
      <c r="S90" s="623" t="s">
        <v>1013</v>
      </c>
      <c r="T90" s="623">
        <v>0.25679999999999997</v>
      </c>
      <c r="U90" s="623" t="s">
        <v>1014</v>
      </c>
      <c r="V90" s="623">
        <v>387.29</v>
      </c>
      <c r="W90" s="623" t="s">
        <v>866</v>
      </c>
    </row>
    <row r="91" spans="1:23" ht="107.25" customHeight="1" thickBot="1" x14ac:dyDescent="0.3">
      <c r="A91" s="292"/>
      <c r="B91" s="489" t="s">
        <v>647</v>
      </c>
      <c r="C91" s="490"/>
      <c r="D91" s="490"/>
      <c r="E91" s="490"/>
      <c r="F91" s="147"/>
      <c r="G91" s="147"/>
      <c r="H91" s="147"/>
      <c r="I91" s="147"/>
      <c r="J91" s="147"/>
      <c r="K91" s="147"/>
      <c r="L91" s="147"/>
      <c r="M91" s="293"/>
      <c r="N91" s="145"/>
      <c r="P91" s="444" t="s">
        <v>1016</v>
      </c>
      <c r="Q91" s="623" t="s">
        <v>1012</v>
      </c>
      <c r="R91" s="624">
        <v>261171</v>
      </c>
      <c r="S91" s="623" t="s">
        <v>1013</v>
      </c>
      <c r="T91" s="623">
        <v>1.5599999999999999E-2</v>
      </c>
      <c r="U91" s="623" t="s">
        <v>1014</v>
      </c>
      <c r="V91" s="623">
        <v>4.8</v>
      </c>
      <c r="W91" s="623" t="s">
        <v>867</v>
      </c>
    </row>
    <row r="92" spans="1:23" ht="45.95" customHeight="1" thickBot="1" x14ac:dyDescent="0.3">
      <c r="A92" s="294"/>
      <c r="B92" s="490" t="s">
        <v>607</v>
      </c>
      <c r="C92" s="490"/>
      <c r="D92" s="490"/>
      <c r="E92" s="490"/>
      <c r="F92" s="147"/>
      <c r="G92" s="147"/>
      <c r="H92" s="147"/>
      <c r="I92" s="147"/>
      <c r="J92" s="147"/>
      <c r="K92" s="147"/>
      <c r="L92" s="147"/>
      <c r="M92" s="293"/>
      <c r="N92" s="145"/>
      <c r="P92" s="444" t="s">
        <v>1017</v>
      </c>
      <c r="Q92" s="623" t="s">
        <v>1012</v>
      </c>
      <c r="R92" s="624">
        <v>992896</v>
      </c>
      <c r="S92" s="623" t="s">
        <v>1018</v>
      </c>
      <c r="T92" s="623">
        <v>2.5941000000000001</v>
      </c>
      <c r="U92" s="623" t="s">
        <v>1019</v>
      </c>
      <c r="V92" s="623">
        <v>2575.6799999999998</v>
      </c>
      <c r="W92" s="623" t="s">
        <v>868</v>
      </c>
    </row>
    <row r="93" spans="1:23" ht="66" customHeight="1" thickBot="1" x14ac:dyDescent="0.3">
      <c r="A93" s="294"/>
      <c r="B93" s="508" t="s">
        <v>648</v>
      </c>
      <c r="C93" s="508"/>
      <c r="D93" s="508"/>
      <c r="E93" s="508"/>
      <c r="F93" s="147"/>
      <c r="G93" s="147"/>
      <c r="H93" s="147"/>
      <c r="I93" s="147"/>
      <c r="J93" s="147"/>
      <c r="K93" s="147"/>
      <c r="L93" s="147"/>
      <c r="M93" s="293"/>
      <c r="N93" s="145"/>
      <c r="P93" s="444" t="s">
        <v>1020</v>
      </c>
      <c r="Q93" s="623" t="s">
        <v>1012</v>
      </c>
      <c r="R93" s="624">
        <v>28717</v>
      </c>
      <c r="S93" s="623" t="s">
        <v>1018</v>
      </c>
      <c r="T93" s="623">
        <v>2.2090000000000001</v>
      </c>
      <c r="U93" s="623" t="s">
        <v>1019</v>
      </c>
      <c r="V93" s="623">
        <v>63.44</v>
      </c>
      <c r="W93" s="623" t="s">
        <v>868</v>
      </c>
    </row>
    <row r="94" spans="1:23" ht="24" customHeight="1" thickBot="1" x14ac:dyDescent="0.3">
      <c r="A94" s="294"/>
      <c r="B94" s="155" t="s">
        <v>199</v>
      </c>
      <c r="C94" s="210" t="s">
        <v>0</v>
      </c>
      <c r="D94" s="210" t="s">
        <v>198</v>
      </c>
      <c r="E94" s="210" t="s">
        <v>197</v>
      </c>
      <c r="F94" s="210" t="s">
        <v>196</v>
      </c>
      <c r="G94" s="210" t="s">
        <v>195</v>
      </c>
      <c r="H94" s="210" t="s">
        <v>125</v>
      </c>
      <c r="I94" s="204" t="s">
        <v>9</v>
      </c>
      <c r="J94" s="191" t="s">
        <v>8</v>
      </c>
      <c r="K94" s="147"/>
      <c r="L94" s="147"/>
      <c r="M94" s="293"/>
      <c r="N94" s="145"/>
      <c r="P94" s="444" t="s">
        <v>1021</v>
      </c>
      <c r="Q94" s="623" t="s">
        <v>1012</v>
      </c>
      <c r="R94" s="624">
        <v>1502633</v>
      </c>
      <c r="S94" s="623" t="s">
        <v>1013</v>
      </c>
      <c r="T94" s="623">
        <v>0.25679999999999997</v>
      </c>
      <c r="U94" s="623" t="s">
        <v>1014</v>
      </c>
      <c r="V94" s="623">
        <v>385.82</v>
      </c>
      <c r="W94" s="623" t="s">
        <v>869</v>
      </c>
    </row>
    <row r="95" spans="1:23" ht="64.5" thickBot="1" x14ac:dyDescent="0.4">
      <c r="A95" s="294"/>
      <c r="B95" s="163" t="s">
        <v>810</v>
      </c>
      <c r="C95" s="179" t="s">
        <v>294</v>
      </c>
      <c r="D95" s="179" t="s">
        <v>547</v>
      </c>
      <c r="E95" s="436">
        <v>20029</v>
      </c>
      <c r="F95" s="436">
        <v>23664</v>
      </c>
      <c r="G95" s="439">
        <v>12472</v>
      </c>
      <c r="H95" s="162">
        <f t="shared" ref="H95:H110" si="0">SUM(E95:G95)</f>
        <v>56165</v>
      </c>
      <c r="I95" s="179" t="s">
        <v>13</v>
      </c>
      <c r="J95" s="209"/>
      <c r="K95" s="147"/>
      <c r="L95" s="147"/>
      <c r="M95" s="293"/>
      <c r="N95" s="145"/>
      <c r="P95" s="444" t="s">
        <v>1022</v>
      </c>
      <c r="Q95" s="623" t="s">
        <v>1023</v>
      </c>
      <c r="R95" s="624">
        <v>33242712</v>
      </c>
      <c r="S95" s="623" t="s">
        <v>1013</v>
      </c>
      <c r="T95" s="623">
        <v>0.24956999999999999</v>
      </c>
      <c r="U95" s="623" t="s">
        <v>1014</v>
      </c>
      <c r="V95" s="623">
        <v>8296.3799999999992</v>
      </c>
      <c r="W95" s="623" t="s">
        <v>870</v>
      </c>
    </row>
    <row r="96" spans="1:23" ht="102.75" thickBot="1" x14ac:dyDescent="0.4">
      <c r="A96" s="294"/>
      <c r="B96" s="163" t="s">
        <v>194</v>
      </c>
      <c r="C96" s="179" t="str">
        <f>VLOOKUP(C$95,ListsReq!$C$3:$R$34,2,FALSE)</f>
        <v>2008/09</v>
      </c>
      <c r="D96" s="179" t="s">
        <v>547</v>
      </c>
      <c r="E96" s="437">
        <v>20520</v>
      </c>
      <c r="F96" s="437">
        <v>24815</v>
      </c>
      <c r="G96" s="440">
        <v>12247</v>
      </c>
      <c r="H96" s="162">
        <f t="shared" si="0"/>
        <v>57582</v>
      </c>
      <c r="I96" s="179" t="s">
        <v>13</v>
      </c>
      <c r="J96" s="209"/>
      <c r="K96" s="147"/>
      <c r="L96" s="147"/>
      <c r="M96" s="293"/>
      <c r="N96" s="145"/>
      <c r="P96" s="444" t="s">
        <v>1024</v>
      </c>
      <c r="Q96" s="623" t="s">
        <v>1025</v>
      </c>
      <c r="R96" s="624">
        <v>33242712</v>
      </c>
      <c r="S96" s="623" t="s">
        <v>1013</v>
      </c>
      <c r="T96" s="623">
        <v>2.7730000000000001E-2</v>
      </c>
      <c r="U96" s="623" t="s">
        <v>1014</v>
      </c>
      <c r="V96" s="623">
        <v>921.82</v>
      </c>
      <c r="W96" s="623" t="s">
        <v>870</v>
      </c>
    </row>
    <row r="97" spans="1:23" ht="141" thickBot="1" x14ac:dyDescent="0.4">
      <c r="A97" s="294"/>
      <c r="B97" s="163" t="s">
        <v>193</v>
      </c>
      <c r="C97" s="179" t="str">
        <f>VLOOKUP(C$95,ListsReq!$C$3:$R$34,3,FALSE)</f>
        <v>2009/10</v>
      </c>
      <c r="D97" s="179" t="s">
        <v>547</v>
      </c>
      <c r="E97" s="437">
        <v>20551</v>
      </c>
      <c r="F97" s="437">
        <v>24662</v>
      </c>
      <c r="G97" s="440">
        <v>11077</v>
      </c>
      <c r="H97" s="162">
        <f t="shared" si="0"/>
        <v>56290</v>
      </c>
      <c r="I97" s="179" t="s">
        <v>13</v>
      </c>
      <c r="J97" s="209"/>
      <c r="K97" s="147"/>
      <c r="L97" s="147"/>
      <c r="M97" s="293"/>
      <c r="N97" s="145"/>
      <c r="P97" s="444" t="s">
        <v>1022</v>
      </c>
      <c r="Q97" s="623" t="s">
        <v>1023</v>
      </c>
      <c r="R97" s="624">
        <v>6629233</v>
      </c>
      <c r="S97" s="623" t="s">
        <v>1013</v>
      </c>
      <c r="T97" s="623">
        <v>0.24956999999999999</v>
      </c>
      <c r="U97" s="623" t="s">
        <v>1014</v>
      </c>
      <c r="V97" s="625">
        <v>1654.46</v>
      </c>
      <c r="W97" s="623" t="s">
        <v>871</v>
      </c>
    </row>
    <row r="98" spans="1:23" ht="141" thickBot="1" x14ac:dyDescent="0.4">
      <c r="A98" s="294"/>
      <c r="B98" s="163" t="s">
        <v>192</v>
      </c>
      <c r="C98" s="179" t="str">
        <f>VLOOKUP(C$95,ListsReq!$C$3:$R$34,4,FALSE)</f>
        <v>2010/11</v>
      </c>
      <c r="D98" s="179" t="s">
        <v>547</v>
      </c>
      <c r="E98" s="437">
        <v>20208</v>
      </c>
      <c r="F98" s="437">
        <v>27032</v>
      </c>
      <c r="G98" s="440">
        <v>12284</v>
      </c>
      <c r="H98" s="162">
        <f t="shared" si="0"/>
        <v>59524</v>
      </c>
      <c r="I98" s="179" t="s">
        <v>13</v>
      </c>
      <c r="J98" s="209"/>
      <c r="K98" s="147"/>
      <c r="L98" s="147"/>
      <c r="M98" s="293"/>
      <c r="N98" s="145"/>
      <c r="P98" s="444" t="s">
        <v>1024</v>
      </c>
      <c r="Q98" s="623" t="s">
        <v>1025</v>
      </c>
      <c r="R98" s="624">
        <v>7911541</v>
      </c>
      <c r="S98" s="623" t="s">
        <v>1013</v>
      </c>
      <c r="T98" s="623">
        <v>2.7730000000000001E-2</v>
      </c>
      <c r="U98" s="623" t="s">
        <v>1014</v>
      </c>
      <c r="V98" s="623">
        <v>183.83</v>
      </c>
      <c r="W98" s="623" t="s">
        <v>871</v>
      </c>
    </row>
    <row r="99" spans="1:23" ht="18.75" thickBot="1" x14ac:dyDescent="0.4">
      <c r="A99" s="294"/>
      <c r="B99" s="163" t="s">
        <v>191</v>
      </c>
      <c r="C99" s="179" t="str">
        <f>VLOOKUP(C$95,ListsReq!$C$3:$R$34,5,FALSE)</f>
        <v>2011/12</v>
      </c>
      <c r="D99" s="179" t="s">
        <v>547</v>
      </c>
      <c r="E99" s="437">
        <v>18197</v>
      </c>
      <c r="F99" s="437">
        <v>23857</v>
      </c>
      <c r="G99" s="440">
        <v>8939</v>
      </c>
      <c r="H99" s="162">
        <f t="shared" si="0"/>
        <v>50993</v>
      </c>
      <c r="I99" s="179" t="s">
        <v>13</v>
      </c>
      <c r="J99" s="209"/>
      <c r="K99" s="147"/>
      <c r="L99" s="147"/>
      <c r="M99" s="293"/>
      <c r="N99" s="145"/>
      <c r="P99" s="618"/>
      <c r="Q99"/>
      <c r="R99"/>
      <c r="S99"/>
      <c r="T99"/>
      <c r="U99"/>
      <c r="V99"/>
      <c r="W99"/>
    </row>
    <row r="100" spans="1:23" ht="29.25" thickBot="1" x14ac:dyDescent="0.4">
      <c r="A100" s="294"/>
      <c r="B100" s="163" t="s">
        <v>190</v>
      </c>
      <c r="C100" s="179" t="str">
        <f>VLOOKUP(C$95,ListsReq!$C$3:$R$34,6,FALSE)</f>
        <v>2012/13</v>
      </c>
      <c r="D100" s="179" t="s">
        <v>547</v>
      </c>
      <c r="E100" s="437">
        <v>21215</v>
      </c>
      <c r="F100" s="437">
        <v>24159</v>
      </c>
      <c r="G100" s="440">
        <v>20320</v>
      </c>
      <c r="H100" s="162">
        <f t="shared" si="0"/>
        <v>65694</v>
      </c>
      <c r="I100" s="179" t="s">
        <v>13</v>
      </c>
      <c r="J100" s="209"/>
      <c r="K100" s="147"/>
      <c r="L100" s="147"/>
      <c r="M100" s="293"/>
      <c r="N100" s="145"/>
      <c r="P100" s="443" t="s">
        <v>1026</v>
      </c>
      <c r="Q100" s="626" t="s">
        <v>1025</v>
      </c>
      <c r="R100" s="627">
        <v>334730</v>
      </c>
      <c r="S100" s="626" t="s">
        <v>1027</v>
      </c>
      <c r="T100" s="626">
        <v>0.34399999999999997</v>
      </c>
      <c r="U100" s="626" t="s">
        <v>1028</v>
      </c>
      <c r="V100" s="626">
        <v>115.15</v>
      </c>
      <c r="W100" s="626" t="s">
        <v>872</v>
      </c>
    </row>
    <row r="101" spans="1:23" ht="77.25" thickBot="1" x14ac:dyDescent="0.4">
      <c r="A101" s="294"/>
      <c r="B101" s="163" t="s">
        <v>189</v>
      </c>
      <c r="C101" s="179" t="str">
        <f>VLOOKUP(C$95,ListsReq!$C$3:$R$34,7,FALSE)</f>
        <v>2013/14</v>
      </c>
      <c r="D101" s="179" t="s">
        <v>547</v>
      </c>
      <c r="E101" s="437">
        <v>17991</v>
      </c>
      <c r="F101" s="437">
        <v>21579</v>
      </c>
      <c r="G101" s="440">
        <v>10815</v>
      </c>
      <c r="H101" s="162">
        <f t="shared" si="0"/>
        <v>50385</v>
      </c>
      <c r="I101" s="179" t="s">
        <v>13</v>
      </c>
      <c r="J101" s="209"/>
      <c r="K101" s="147"/>
      <c r="L101" s="147"/>
      <c r="M101" s="293"/>
      <c r="N101" s="145"/>
      <c r="P101" s="444" t="s">
        <v>1029</v>
      </c>
      <c r="Q101" s="623" t="s">
        <v>1025</v>
      </c>
      <c r="R101" s="624">
        <v>317994</v>
      </c>
      <c r="S101" s="623" t="s">
        <v>1027</v>
      </c>
      <c r="T101" s="623">
        <v>0.70799999999999996</v>
      </c>
      <c r="U101" s="623" t="s">
        <v>1028</v>
      </c>
      <c r="V101" s="623">
        <v>225.14</v>
      </c>
      <c r="W101" s="623" t="s">
        <v>873</v>
      </c>
    </row>
    <row r="102" spans="1:23" ht="166.5" thickBot="1" x14ac:dyDescent="0.4">
      <c r="A102" s="294"/>
      <c r="B102" s="163" t="s">
        <v>188</v>
      </c>
      <c r="C102" s="179" t="str">
        <f>VLOOKUP(C$95,ListsReq!$C$3:$R$34,8,FALSE)</f>
        <v>2014/15</v>
      </c>
      <c r="D102" s="179" t="s">
        <v>547</v>
      </c>
      <c r="E102" s="437">
        <v>16845</v>
      </c>
      <c r="F102" s="437">
        <v>24097</v>
      </c>
      <c r="G102" s="440">
        <v>6819</v>
      </c>
      <c r="H102" s="162">
        <f t="shared" si="0"/>
        <v>47761</v>
      </c>
      <c r="I102" s="179" t="s">
        <v>13</v>
      </c>
      <c r="J102" s="209"/>
      <c r="K102" s="147"/>
      <c r="L102" s="147"/>
      <c r="M102" s="293"/>
      <c r="N102" s="145"/>
      <c r="P102" s="444" t="s">
        <v>1030</v>
      </c>
      <c r="Q102" s="623" t="s">
        <v>1025</v>
      </c>
      <c r="R102" s="624">
        <v>1212</v>
      </c>
      <c r="S102" s="623" t="s">
        <v>1031</v>
      </c>
      <c r="T102" s="623">
        <v>100</v>
      </c>
      <c r="U102" s="623" t="s">
        <v>1032</v>
      </c>
      <c r="V102" s="623">
        <v>120.91</v>
      </c>
      <c r="W102" s="623" t="s">
        <v>934</v>
      </c>
    </row>
    <row r="103" spans="1:23" ht="166.5" thickBot="1" x14ac:dyDescent="0.4">
      <c r="A103" s="294"/>
      <c r="B103" s="163" t="s">
        <v>187</v>
      </c>
      <c r="C103" s="179" t="str">
        <f>VLOOKUP(C$95,ListsReq!$C$3:$R$34,9,FALSE)</f>
        <v>2015/16</v>
      </c>
      <c r="D103" s="179" t="s">
        <v>547</v>
      </c>
      <c r="E103" s="437">
        <v>16144</v>
      </c>
      <c r="F103" s="437">
        <v>22321</v>
      </c>
      <c r="G103" s="440">
        <v>7090</v>
      </c>
      <c r="H103" s="162">
        <f t="shared" si="0"/>
        <v>45555</v>
      </c>
      <c r="I103" s="179" t="s">
        <v>13</v>
      </c>
      <c r="J103" s="209"/>
      <c r="K103" s="147"/>
      <c r="L103" s="147"/>
      <c r="M103" s="293"/>
      <c r="N103" s="145"/>
      <c r="P103" s="444" t="s">
        <v>1033</v>
      </c>
      <c r="Q103" s="623" t="s">
        <v>1025</v>
      </c>
      <c r="R103" s="624">
        <v>6340</v>
      </c>
      <c r="S103" s="623" t="s">
        <v>1031</v>
      </c>
      <c r="T103" s="623">
        <v>21</v>
      </c>
      <c r="U103" s="623" t="s">
        <v>1032</v>
      </c>
      <c r="V103" s="623">
        <v>135.38</v>
      </c>
      <c r="W103" s="623" t="s">
        <v>934</v>
      </c>
    </row>
    <row r="104" spans="1:23" ht="77.25" thickBot="1" x14ac:dyDescent="0.4">
      <c r="A104" s="294"/>
      <c r="B104" s="163" t="s">
        <v>186</v>
      </c>
      <c r="C104" s="179" t="str">
        <f>VLOOKUP(C$95,ListsReq!$C$3:$R$34,10,FALSE)</f>
        <v>2016/17</v>
      </c>
      <c r="D104" s="179" t="s">
        <v>547</v>
      </c>
      <c r="E104" s="437">
        <v>15980</v>
      </c>
      <c r="F104" s="437">
        <v>18244</v>
      </c>
      <c r="G104" s="440">
        <v>6908</v>
      </c>
      <c r="H104" s="162">
        <f t="shared" si="0"/>
        <v>41132</v>
      </c>
      <c r="I104" s="179" t="s">
        <v>13</v>
      </c>
      <c r="J104" s="209"/>
      <c r="K104" s="147"/>
      <c r="L104" s="147"/>
      <c r="M104" s="293"/>
      <c r="N104" s="145"/>
      <c r="P104" s="444" t="s">
        <v>1034</v>
      </c>
      <c r="Q104" s="623" t="s">
        <v>1025</v>
      </c>
      <c r="R104" s="623">
        <v>629</v>
      </c>
      <c r="S104" s="623" t="s">
        <v>1031</v>
      </c>
      <c r="T104" s="623">
        <v>10</v>
      </c>
      <c r="U104" s="623" t="s">
        <v>1032</v>
      </c>
      <c r="V104" s="623">
        <v>6.42</v>
      </c>
      <c r="W104" s="623" t="s">
        <v>935</v>
      </c>
    </row>
    <row r="105" spans="1:23" ht="64.5" thickBot="1" x14ac:dyDescent="0.4">
      <c r="A105" s="294"/>
      <c r="B105" s="163" t="s">
        <v>185</v>
      </c>
      <c r="C105" s="179" t="str">
        <f>VLOOKUP(C$95,ListsReq!$C$3:$R$34,11,FALSE)</f>
        <v>2017/18</v>
      </c>
      <c r="D105" s="179" t="s">
        <v>547</v>
      </c>
      <c r="E105" s="437">
        <v>16592</v>
      </c>
      <c r="F105" s="437">
        <v>15735</v>
      </c>
      <c r="G105" s="440">
        <v>6371</v>
      </c>
      <c r="H105" s="162">
        <f t="shared" si="0"/>
        <v>38698</v>
      </c>
      <c r="I105" s="179" t="s">
        <v>13</v>
      </c>
      <c r="J105" s="209"/>
      <c r="K105" s="147"/>
      <c r="L105" s="147"/>
      <c r="M105" s="293"/>
      <c r="N105" s="145"/>
      <c r="P105" s="444" t="s">
        <v>1035</v>
      </c>
      <c r="Q105" s="623" t="s">
        <v>1025</v>
      </c>
      <c r="R105" s="624">
        <v>3195</v>
      </c>
      <c r="S105" s="623" t="s">
        <v>1031</v>
      </c>
      <c r="T105" s="623">
        <v>21</v>
      </c>
      <c r="U105" s="623" t="s">
        <v>1032</v>
      </c>
      <c r="V105" s="623">
        <v>68.23</v>
      </c>
      <c r="W105" s="623" t="s">
        <v>935</v>
      </c>
    </row>
    <row r="106" spans="1:23" ht="51.75" thickBot="1" x14ac:dyDescent="0.4">
      <c r="A106" s="294"/>
      <c r="B106" s="163" t="s">
        <v>184</v>
      </c>
      <c r="C106" s="179" t="str">
        <f>VLOOKUP(C$95,ListsReq!$C$3:$R$34,12,FALSE)</f>
        <v>2018/19</v>
      </c>
      <c r="D106" s="179" t="s">
        <v>547</v>
      </c>
      <c r="E106" s="437">
        <v>15339</v>
      </c>
      <c r="F106" s="437">
        <v>11724</v>
      </c>
      <c r="G106" s="440">
        <v>6511</v>
      </c>
      <c r="H106" s="162">
        <f t="shared" si="0"/>
        <v>33574</v>
      </c>
      <c r="I106" s="179" t="s">
        <v>13</v>
      </c>
      <c r="J106" s="209"/>
      <c r="K106" s="147"/>
      <c r="L106" s="147"/>
      <c r="M106" s="293"/>
      <c r="N106" s="145"/>
      <c r="P106" s="444" t="s">
        <v>1036</v>
      </c>
      <c r="Q106" s="623" t="s">
        <v>1025</v>
      </c>
      <c r="R106" s="623">
        <v>4067</v>
      </c>
      <c r="S106" s="623" t="s">
        <v>1031</v>
      </c>
      <c r="T106" s="623">
        <v>587</v>
      </c>
      <c r="U106" s="623" t="s">
        <v>1032</v>
      </c>
      <c r="V106" s="625">
        <v>2385.35</v>
      </c>
      <c r="W106" s="623" t="s">
        <v>936</v>
      </c>
    </row>
    <row r="107" spans="1:23" ht="45.75" customHeight="1" thickBot="1" x14ac:dyDescent="0.4">
      <c r="A107" s="294"/>
      <c r="B107" s="163" t="s">
        <v>183</v>
      </c>
      <c r="C107" s="179" t="str">
        <f>VLOOKUP(C$95,ListsReq!$C$3:$R$34,13,FALSE)</f>
        <v>2019/20</v>
      </c>
      <c r="D107" s="179" t="s">
        <v>547</v>
      </c>
      <c r="E107" s="438">
        <v>16244</v>
      </c>
      <c r="F107" s="438">
        <v>10191</v>
      </c>
      <c r="G107" s="441">
        <v>5999</v>
      </c>
      <c r="H107" s="162">
        <f t="shared" si="0"/>
        <v>32434</v>
      </c>
      <c r="I107" s="179" t="s">
        <v>13</v>
      </c>
      <c r="J107" s="209" t="s">
        <v>864</v>
      </c>
      <c r="K107" s="147"/>
      <c r="L107" s="147"/>
      <c r="M107" s="293"/>
      <c r="N107" s="145"/>
      <c r="P107" s="444" t="s">
        <v>1037</v>
      </c>
      <c r="Q107" s="623" t="s">
        <v>1025</v>
      </c>
      <c r="R107" s="624">
        <v>27899</v>
      </c>
      <c r="S107" s="623" t="s">
        <v>1031</v>
      </c>
      <c r="T107" s="623">
        <v>21</v>
      </c>
      <c r="U107" s="623" t="s">
        <v>1032</v>
      </c>
      <c r="V107" s="623">
        <v>595.75</v>
      </c>
      <c r="W107" s="623" t="s">
        <v>936</v>
      </c>
    </row>
    <row r="108" spans="1:23" ht="64.5" thickBot="1" x14ac:dyDescent="0.4">
      <c r="A108" s="294"/>
      <c r="B108" s="163" t="s">
        <v>182</v>
      </c>
      <c r="C108" s="179">
        <f>VLOOKUP(C$95,ListsReq!$C$3:$R$34,14,FALSE)</f>
        <v>0</v>
      </c>
      <c r="D108" s="179"/>
      <c r="E108" s="162"/>
      <c r="F108" s="162"/>
      <c r="G108" s="162"/>
      <c r="H108" s="162">
        <f t="shared" si="0"/>
        <v>0</v>
      </c>
      <c r="I108" s="179" t="s">
        <v>13</v>
      </c>
      <c r="J108" s="209"/>
      <c r="K108" s="147"/>
      <c r="L108" s="147"/>
      <c r="M108" s="293"/>
      <c r="N108" s="145"/>
      <c r="P108" s="444" t="s">
        <v>1038</v>
      </c>
      <c r="Q108" s="623" t="s">
        <v>1025</v>
      </c>
      <c r="R108" s="624">
        <v>11265</v>
      </c>
      <c r="S108" s="623" t="s">
        <v>1031</v>
      </c>
      <c r="T108" s="623">
        <v>10</v>
      </c>
      <c r="U108" s="623" t="s">
        <v>1032</v>
      </c>
      <c r="V108" s="623">
        <v>114.95</v>
      </c>
      <c r="W108" s="623" t="s">
        <v>936</v>
      </c>
    </row>
    <row r="109" spans="1:23" ht="51.75" thickBot="1" x14ac:dyDescent="0.4">
      <c r="A109" s="294"/>
      <c r="B109" s="163" t="s">
        <v>181</v>
      </c>
      <c r="C109" s="179">
        <f>VLOOKUP(C$95,ListsReq!$C$3:$R$34,15,FALSE)</f>
        <v>0</v>
      </c>
      <c r="D109" s="179"/>
      <c r="E109" s="162"/>
      <c r="F109" s="162"/>
      <c r="G109" s="162"/>
      <c r="H109" s="162">
        <f t="shared" si="0"/>
        <v>0</v>
      </c>
      <c r="I109" s="179" t="s">
        <v>13</v>
      </c>
      <c r="J109" s="209"/>
      <c r="K109" s="147"/>
      <c r="L109" s="147"/>
      <c r="M109" s="293"/>
      <c r="N109" s="145"/>
      <c r="P109" s="444" t="s">
        <v>1039</v>
      </c>
      <c r="Q109" s="623" t="s">
        <v>1025</v>
      </c>
      <c r="R109" s="624">
        <v>13484</v>
      </c>
      <c r="S109" s="623" t="s">
        <v>1031</v>
      </c>
      <c r="T109" s="623">
        <v>21</v>
      </c>
      <c r="U109" s="623" t="s">
        <v>1032</v>
      </c>
      <c r="V109" s="623">
        <v>287.94</v>
      </c>
      <c r="W109" s="623" t="s">
        <v>936</v>
      </c>
    </row>
    <row r="110" spans="1:23" ht="39" thickBot="1" x14ac:dyDescent="0.4">
      <c r="A110" s="294"/>
      <c r="B110" s="152" t="s">
        <v>180</v>
      </c>
      <c r="C110" s="175">
        <f>VLOOKUP(C$95,ListsReq!$C$3:$R$34,16,FALSE)</f>
        <v>0</v>
      </c>
      <c r="D110" s="175"/>
      <c r="E110" s="151"/>
      <c r="F110" s="151"/>
      <c r="G110" s="151"/>
      <c r="H110" s="151">
        <f t="shared" si="0"/>
        <v>0</v>
      </c>
      <c r="I110" s="175" t="s">
        <v>13</v>
      </c>
      <c r="J110" s="208"/>
      <c r="K110" s="147"/>
      <c r="L110" s="147"/>
      <c r="M110" s="293"/>
      <c r="N110" s="145"/>
      <c r="P110" s="631" t="s">
        <v>1040</v>
      </c>
      <c r="Q110" s="631" t="s">
        <v>1025</v>
      </c>
      <c r="R110" s="633">
        <v>1789750</v>
      </c>
      <c r="S110" s="631" t="s">
        <v>1041</v>
      </c>
      <c r="T110" s="631">
        <v>0.17710000000000001</v>
      </c>
      <c r="U110" s="631" t="s">
        <v>1042</v>
      </c>
      <c r="V110" s="631">
        <v>316.95999999999998</v>
      </c>
      <c r="W110" s="628" t="s">
        <v>1043</v>
      </c>
    </row>
    <row r="111" spans="1:23" ht="153.75" thickBot="1" x14ac:dyDescent="0.3">
      <c r="A111" s="292"/>
      <c r="B111" s="207"/>
      <c r="C111" s="170"/>
      <c r="D111" s="147"/>
      <c r="E111" s="147"/>
      <c r="F111" s="147"/>
      <c r="G111" s="147"/>
      <c r="H111" s="147"/>
      <c r="I111" s="147"/>
      <c r="J111" s="147"/>
      <c r="K111" s="147"/>
      <c r="L111" s="147"/>
      <c r="M111" s="293"/>
      <c r="N111" s="145"/>
      <c r="P111" s="632"/>
      <c r="Q111" s="632"/>
      <c r="R111" s="634"/>
      <c r="S111" s="632"/>
      <c r="T111" s="632"/>
      <c r="U111" s="632"/>
      <c r="V111" s="632"/>
      <c r="W111" s="623" t="s">
        <v>1044</v>
      </c>
    </row>
    <row r="112" spans="1:23" ht="268.5" thickBot="1" x14ac:dyDescent="0.3">
      <c r="A112" s="292" t="s">
        <v>179</v>
      </c>
      <c r="B112" s="206" t="s">
        <v>178</v>
      </c>
      <c r="C112" s="148"/>
      <c r="D112" s="147"/>
      <c r="E112" s="147"/>
      <c r="F112" s="147"/>
      <c r="G112" s="147"/>
      <c r="H112" s="147"/>
      <c r="I112" s="147"/>
      <c r="J112" s="147"/>
      <c r="K112" s="147"/>
      <c r="L112" s="147"/>
      <c r="M112" s="293"/>
      <c r="N112" s="145"/>
      <c r="P112" s="444" t="s">
        <v>1045</v>
      </c>
      <c r="Q112" s="623" t="s">
        <v>1025</v>
      </c>
      <c r="R112" s="624">
        <v>23694</v>
      </c>
      <c r="S112" s="623" t="s">
        <v>1046</v>
      </c>
      <c r="T112" s="623">
        <v>0.1502</v>
      </c>
      <c r="U112" s="623" t="s">
        <v>1047</v>
      </c>
      <c r="V112" s="623">
        <v>3.56</v>
      </c>
      <c r="W112" s="623" t="s">
        <v>1048</v>
      </c>
    </row>
    <row r="113" spans="1:23" ht="78.75" customHeight="1" thickBot="1" x14ac:dyDescent="0.3">
      <c r="A113" s="292"/>
      <c r="B113" s="490" t="s">
        <v>649</v>
      </c>
      <c r="C113" s="490"/>
      <c r="D113" s="490"/>
      <c r="E113" s="490"/>
      <c r="F113" s="147"/>
      <c r="G113" s="147"/>
      <c r="H113" s="147"/>
      <c r="I113" s="147"/>
      <c r="J113" s="147"/>
      <c r="K113" s="147"/>
      <c r="L113" s="147"/>
      <c r="M113" s="293"/>
      <c r="N113" s="145"/>
      <c r="P113" s="444" t="s">
        <v>1049</v>
      </c>
      <c r="Q113" s="623" t="s">
        <v>1025</v>
      </c>
      <c r="R113" s="624">
        <v>606695</v>
      </c>
      <c r="S113" s="623" t="s">
        <v>1046</v>
      </c>
      <c r="T113" s="623">
        <v>0.1208</v>
      </c>
      <c r="U113" s="623" t="s">
        <v>1047</v>
      </c>
      <c r="V113" s="623">
        <v>73.25</v>
      </c>
      <c r="W113" s="623" t="s">
        <v>1048</v>
      </c>
    </row>
    <row r="114" spans="1:23" ht="34.5" customHeight="1" thickBot="1" x14ac:dyDescent="0.3">
      <c r="A114" s="294"/>
      <c r="B114" s="490" t="s">
        <v>177</v>
      </c>
      <c r="C114" s="490"/>
      <c r="D114" s="490"/>
      <c r="E114" s="490"/>
      <c r="F114" s="147"/>
      <c r="G114" s="147"/>
      <c r="H114" s="147"/>
      <c r="I114" s="147"/>
      <c r="J114" s="147"/>
      <c r="K114" s="147"/>
      <c r="L114" s="147"/>
      <c r="M114" s="293"/>
      <c r="N114" s="145"/>
      <c r="O114" s="145"/>
      <c r="P114" s="444" t="s">
        <v>1050</v>
      </c>
      <c r="Q114" s="623" t="s">
        <v>1025</v>
      </c>
      <c r="R114" s="624">
        <v>1380599</v>
      </c>
      <c r="S114" s="623" t="s">
        <v>1046</v>
      </c>
      <c r="T114" s="623">
        <v>4.1200000000000001E-2</v>
      </c>
      <c r="U114" s="623" t="s">
        <v>1047</v>
      </c>
      <c r="V114" s="623">
        <v>56.81</v>
      </c>
      <c r="W114" s="623" t="s">
        <v>1048</v>
      </c>
    </row>
    <row r="115" spans="1:23" ht="268.5" thickBot="1" x14ac:dyDescent="0.3">
      <c r="A115" s="294"/>
      <c r="B115" s="403" t="s">
        <v>811</v>
      </c>
      <c r="C115" s="424">
        <v>2019</v>
      </c>
      <c r="D115" s="423">
        <v>2019</v>
      </c>
      <c r="E115" s="423">
        <v>2020</v>
      </c>
      <c r="F115" s="147"/>
      <c r="G115" s="147"/>
      <c r="H115" s="147"/>
      <c r="I115" s="147"/>
      <c r="J115" s="147"/>
      <c r="K115" s="147"/>
      <c r="L115" s="147"/>
      <c r="M115" s="293"/>
      <c r="N115" s="145"/>
      <c r="O115" s="145"/>
      <c r="P115" s="444" t="s">
        <v>1051</v>
      </c>
      <c r="Q115" s="623" t="s">
        <v>1025</v>
      </c>
      <c r="R115" s="624">
        <v>70582</v>
      </c>
      <c r="S115" s="623" t="s">
        <v>1046</v>
      </c>
      <c r="T115" s="623">
        <v>0.25490000000000002</v>
      </c>
      <c r="U115" s="623" t="s">
        <v>1047</v>
      </c>
      <c r="V115" s="623">
        <v>17.989999999999998</v>
      </c>
      <c r="W115" s="623" t="s">
        <v>1048</v>
      </c>
    </row>
    <row r="116" spans="1:23" ht="8.4499999999999993" customHeight="1" thickBot="1" x14ac:dyDescent="0.3">
      <c r="A116" s="294"/>
      <c r="B116" s="403"/>
      <c r="C116" s="403"/>
      <c r="D116" s="403"/>
      <c r="E116" s="403"/>
      <c r="F116" s="147"/>
      <c r="G116" s="147"/>
      <c r="H116" s="147"/>
      <c r="I116" s="147"/>
      <c r="J116" s="147"/>
      <c r="K116" s="147"/>
      <c r="L116" s="147"/>
      <c r="M116" s="293"/>
      <c r="N116" s="145"/>
      <c r="O116" s="145"/>
      <c r="P116" s="444" t="s">
        <v>1052</v>
      </c>
      <c r="Q116" s="623" t="s">
        <v>1025</v>
      </c>
      <c r="R116" s="624">
        <v>109024</v>
      </c>
      <c r="S116" s="623" t="s">
        <v>1053</v>
      </c>
      <c r="T116" s="623">
        <v>2.5489999999999999</v>
      </c>
      <c r="U116" s="623" t="s">
        <v>1019</v>
      </c>
      <c r="V116" s="623">
        <v>282.82</v>
      </c>
      <c r="W116" s="623" t="s">
        <v>1054</v>
      </c>
    </row>
    <row r="117" spans="1:23" ht="21.75" customHeight="1" thickBot="1" x14ac:dyDescent="0.3">
      <c r="A117" s="294"/>
      <c r="B117" s="155" t="s">
        <v>176</v>
      </c>
      <c r="C117" s="205" t="s">
        <v>175</v>
      </c>
      <c r="D117" s="204" t="s">
        <v>174</v>
      </c>
      <c r="E117" s="204" t="s">
        <v>9</v>
      </c>
      <c r="F117" s="204" t="s">
        <v>173</v>
      </c>
      <c r="G117" s="204" t="s">
        <v>9</v>
      </c>
      <c r="H117" s="204" t="s">
        <v>172</v>
      </c>
      <c r="I117" s="191" t="s">
        <v>8</v>
      </c>
      <c r="J117" s="147"/>
      <c r="K117" s="147"/>
      <c r="L117" s="147"/>
      <c r="M117" s="293"/>
      <c r="N117" s="145"/>
      <c r="O117" s="145"/>
      <c r="P117" s="444" t="s">
        <v>1055</v>
      </c>
      <c r="Q117" s="623" t="s">
        <v>1025</v>
      </c>
      <c r="R117" s="624">
        <v>111161</v>
      </c>
      <c r="S117" s="623" t="s">
        <v>1053</v>
      </c>
      <c r="T117" s="623">
        <v>2.2090000000000001</v>
      </c>
      <c r="U117" s="623" t="s">
        <v>1019</v>
      </c>
      <c r="V117" s="623">
        <v>245.56</v>
      </c>
      <c r="W117" s="623" t="s">
        <v>1056</v>
      </c>
    </row>
    <row r="118" spans="1:23" ht="268.5" thickBot="1" x14ac:dyDescent="0.3">
      <c r="A118" s="294"/>
      <c r="B118" s="163" t="s">
        <v>495</v>
      </c>
      <c r="C118" s="203" t="s">
        <v>197</v>
      </c>
      <c r="D118" s="442">
        <v>69766681</v>
      </c>
      <c r="E118" s="200" t="str">
        <f>VLOOKUP($B118,ListsReq!$AC$3:$AF$150,2,FALSE)</f>
        <v>kWh</v>
      </c>
      <c r="F118" s="201">
        <f>IF($C$115=2020, VLOOKUP($B118,ListsReq!$AC$3:$AF$150,3,FALSE), IF($C$115=2019, VLOOKUP($B118,ListsReq!$AC$153:$AF$300,3,FALSE),""))</f>
        <v>0.18385000000000001</v>
      </c>
      <c r="G118" s="200" t="str">
        <f>VLOOKUP($B118,ListsReq!$AC$3:$AF$150,4,FALSE)</f>
        <v>kg CO2e/kWh</v>
      </c>
      <c r="H118" s="199">
        <f t="shared" ref="H118:H149" si="1">(F118*D118)/1000</f>
        <v>12826.60430185</v>
      </c>
      <c r="I118" s="434" t="s">
        <v>865</v>
      </c>
      <c r="J118" s="147"/>
      <c r="K118" s="147"/>
      <c r="L118" s="147"/>
      <c r="M118" s="293"/>
      <c r="N118" s="145"/>
      <c r="O118" s="145"/>
      <c r="P118" s="444" t="s">
        <v>1057</v>
      </c>
      <c r="Q118" s="623" t="s">
        <v>1025</v>
      </c>
      <c r="R118" s="624">
        <v>275432</v>
      </c>
      <c r="S118" s="623" t="s">
        <v>1046</v>
      </c>
      <c r="T118" s="623">
        <v>0.15343999999999999</v>
      </c>
      <c r="U118" s="623" t="s">
        <v>1047</v>
      </c>
      <c r="V118" s="623">
        <v>41.36</v>
      </c>
      <c r="W118" s="623" t="s">
        <v>1048</v>
      </c>
    </row>
    <row r="119" spans="1:23" ht="268.5" thickBot="1" x14ac:dyDescent="0.3">
      <c r="A119" s="294"/>
      <c r="B119" s="163" t="s">
        <v>730</v>
      </c>
      <c r="C119" s="203" t="s">
        <v>197</v>
      </c>
      <c r="D119" s="442">
        <v>1508371</v>
      </c>
      <c r="E119" s="200" t="str">
        <f>VLOOKUP($B119,ListsReq!$AC$3:$AF$150,2,FALSE)</f>
        <v>kWh</v>
      </c>
      <c r="F119" s="201">
        <f>IF($C$115=2020, VLOOKUP($B119,ListsReq!$AC$3:$AF$150,3,FALSE), IF($C$115=2019, VLOOKUP($B119,ListsReq!$AC$153:$AF$300,3,FALSE),""))</f>
        <v>0.25675999999999999</v>
      </c>
      <c r="G119" s="200" t="str">
        <f>VLOOKUP($B119,ListsReq!$AC$3:$AF$150,4,FALSE)</f>
        <v>kg CO2e/kWh</v>
      </c>
      <c r="H119" s="199">
        <f t="shared" si="1"/>
        <v>387.28933795999995</v>
      </c>
      <c r="I119" s="443" t="s">
        <v>866</v>
      </c>
      <c r="J119" s="147"/>
      <c r="K119" s="147"/>
      <c r="L119" s="147"/>
      <c r="M119" s="293"/>
      <c r="N119" s="145"/>
      <c r="O119" s="145"/>
      <c r="P119" s="444" t="s">
        <v>1058</v>
      </c>
      <c r="Q119" s="623" t="s">
        <v>1025</v>
      </c>
      <c r="R119" s="624">
        <v>243879</v>
      </c>
      <c r="S119" s="623" t="s">
        <v>1046</v>
      </c>
      <c r="T119" s="623">
        <v>0.1208</v>
      </c>
      <c r="U119" s="623" t="s">
        <v>1047</v>
      </c>
      <c r="V119" s="623">
        <v>29.45</v>
      </c>
      <c r="W119" s="623" t="s">
        <v>1048</v>
      </c>
    </row>
    <row r="120" spans="1:23" ht="166.5" customHeight="1" thickBot="1" x14ac:dyDescent="0.3">
      <c r="A120" s="294"/>
      <c r="B120" s="163" t="s">
        <v>800</v>
      </c>
      <c r="C120" s="203" t="s">
        <v>197</v>
      </c>
      <c r="D120" s="442">
        <v>261171</v>
      </c>
      <c r="E120" s="200" t="str">
        <f>VLOOKUP($B120,ListsReq!$AC$3:$AF$150,2,FALSE)</f>
        <v>kWh</v>
      </c>
      <c r="F120" s="201">
        <f>IF($C$115=2020, VLOOKUP($B120,ListsReq!$AC$3:$AF$150,3,FALSE), IF($C$115=2019, VLOOKUP($B120,ListsReq!$AC$153:$AF$300,3,FALSE),""))</f>
        <v>1.5630000000000002E-2</v>
      </c>
      <c r="G120" s="200" t="str">
        <f>VLOOKUP($B120,ListsReq!$AC$3:$AF$150,4,FALSE)</f>
        <v>kg CO2e/kWh</v>
      </c>
      <c r="H120" s="199">
        <f t="shared" si="1"/>
        <v>4.0821027300000008</v>
      </c>
      <c r="I120" s="444" t="s">
        <v>867</v>
      </c>
      <c r="J120" s="147"/>
      <c r="K120" s="147"/>
      <c r="L120" s="147"/>
      <c r="M120" s="293"/>
      <c r="N120" s="145"/>
      <c r="O120" s="145"/>
      <c r="P120" s="444" t="s">
        <v>1059</v>
      </c>
      <c r="Q120" s="623" t="s">
        <v>1025</v>
      </c>
      <c r="R120" s="624">
        <v>377330</v>
      </c>
      <c r="S120" s="623" t="s">
        <v>1046</v>
      </c>
      <c r="T120" s="623">
        <v>2.7799999999999998E-2</v>
      </c>
      <c r="U120" s="623" t="s">
        <v>1047</v>
      </c>
      <c r="V120" s="623">
        <v>10.49</v>
      </c>
      <c r="W120" s="623" t="s">
        <v>1060</v>
      </c>
    </row>
    <row r="121" spans="1:23" ht="26.25" thickBot="1" x14ac:dyDescent="0.3">
      <c r="A121" s="294"/>
      <c r="B121" s="163" t="s">
        <v>678</v>
      </c>
      <c r="C121" s="203" t="s">
        <v>197</v>
      </c>
      <c r="D121" s="442">
        <v>992896</v>
      </c>
      <c r="E121" s="200" t="str">
        <f>VLOOKUP($B121,ListsReq!$AC$3:$AF$150,2,FALSE)</f>
        <v>litres</v>
      </c>
      <c r="F121" s="201">
        <f>IF($C$115=2020, VLOOKUP($B121,ListsReq!$AC$3:$AF$150,3,FALSE), IF($C$115=2019, VLOOKUP($B121,ListsReq!$AC$153:$AF$300,3,FALSE),""))</f>
        <v>2.5941100000000001</v>
      </c>
      <c r="G121" s="200" t="str">
        <f>VLOOKUP($B121,ListsReq!$AC$3:$AF$150,4,FALSE)</f>
        <v>kg CO2e/litre</v>
      </c>
      <c r="H121" s="199">
        <f t="shared" si="1"/>
        <v>2575.6814425600005</v>
      </c>
      <c r="I121" s="444" t="s">
        <v>868</v>
      </c>
      <c r="J121" s="147"/>
      <c r="K121" s="147"/>
      <c r="L121" s="147"/>
      <c r="M121" s="293"/>
      <c r="N121" s="145"/>
      <c r="O121" s="145"/>
      <c r="P121" s="444"/>
      <c r="Q121" s="623"/>
      <c r="R121" s="623"/>
      <c r="S121" s="623"/>
      <c r="T121" s="623"/>
      <c r="U121" s="629" t="s">
        <v>1061</v>
      </c>
      <c r="V121" s="630">
        <v>32434</v>
      </c>
      <c r="W121" s="623"/>
    </row>
    <row r="122" spans="1:23" ht="26.25" thickBot="1" x14ac:dyDescent="0.3">
      <c r="A122" s="294"/>
      <c r="B122" s="163" t="s">
        <v>680</v>
      </c>
      <c r="C122" s="203" t="s">
        <v>197</v>
      </c>
      <c r="D122" s="162">
        <v>28717</v>
      </c>
      <c r="E122" s="200" t="str">
        <f>VLOOKUP($B122,ListsReq!$AC$3:$AF$150,2,FALSE)</f>
        <v>litres</v>
      </c>
      <c r="F122" s="201">
        <f>IF($C$115=2020, VLOOKUP($B122,ListsReq!$AC$3:$AF$150,3,FALSE), IF($C$115=2019, VLOOKUP($B122,ListsReq!$AC$153:$AF$300,3,FALSE),""))</f>
        <v>2.2090399999999999</v>
      </c>
      <c r="G122" s="200" t="str">
        <f>VLOOKUP($B122,ListsReq!$AC$3:$AF$150,4,FALSE)</f>
        <v>kg CO2e/litre</v>
      </c>
      <c r="H122" s="199">
        <f t="shared" si="1"/>
        <v>63.437001679999995</v>
      </c>
      <c r="I122" s="444" t="s">
        <v>868</v>
      </c>
      <c r="J122" s="147"/>
      <c r="K122" s="147"/>
      <c r="L122" s="147"/>
      <c r="M122" s="293"/>
      <c r="N122" s="145"/>
      <c r="O122" s="145"/>
    </row>
    <row r="123" spans="1:23" ht="51.75" thickBot="1" x14ac:dyDescent="0.3">
      <c r="A123" s="294"/>
      <c r="B123" s="163" t="s">
        <v>730</v>
      </c>
      <c r="C123" s="203" t="s">
        <v>197</v>
      </c>
      <c r="D123" s="162">
        <v>1502633</v>
      </c>
      <c r="E123" s="200" t="str">
        <f>VLOOKUP($B123,ListsReq!$AC$3:$AF$150,2,FALSE)</f>
        <v>kWh</v>
      </c>
      <c r="F123" s="201">
        <f>IF($C$115=2020, VLOOKUP($B123,ListsReq!$AC$3:$AF$150,3,FALSE), IF($C$115=2019, VLOOKUP($B123,ListsReq!$AC$153:$AF$300,3,FALSE),""))</f>
        <v>0.25675999999999999</v>
      </c>
      <c r="G123" s="200" t="str">
        <f>VLOOKUP($B123,ListsReq!$AC$3:$AF$150,4,FALSE)</f>
        <v>kg CO2e/kWh</v>
      </c>
      <c r="H123" s="199">
        <f t="shared" si="1"/>
        <v>385.81604907999997</v>
      </c>
      <c r="I123" s="444" t="s">
        <v>869</v>
      </c>
      <c r="J123" s="147"/>
      <c r="K123" s="147"/>
      <c r="L123" s="147"/>
      <c r="M123" s="293"/>
      <c r="N123" s="145"/>
      <c r="O123" s="145"/>
    </row>
    <row r="124" spans="1:23" ht="39" customHeight="1" thickBot="1" x14ac:dyDescent="0.3">
      <c r="A124" s="294"/>
      <c r="B124" s="163" t="s">
        <v>542</v>
      </c>
      <c r="C124" s="203" t="s">
        <v>196</v>
      </c>
      <c r="D124" s="162">
        <v>33242712</v>
      </c>
      <c r="E124" s="200" t="str">
        <f>VLOOKUP($B124,ListsReq!$AC$3:$AF$150,2,FALSE)</f>
        <v>kWh</v>
      </c>
      <c r="F124" s="201">
        <f>IF($C$115=2020, VLOOKUP($B124,ListsReq!$AC$3:$AF$150,3,FALSE), IF($C$115=2019, VLOOKUP($B124,ListsReq!$AC$153:$AF$300,3,FALSE),""))</f>
        <v>0.25559999999999999</v>
      </c>
      <c r="G124" s="200" t="str">
        <f>VLOOKUP($B124,ListsReq!$AC$3:$AF$150,4,FALSE)</f>
        <v>kg CO2e/kWh</v>
      </c>
      <c r="H124" s="199">
        <f t="shared" si="1"/>
        <v>8496.8371872000007</v>
      </c>
      <c r="I124" s="444" t="s">
        <v>870</v>
      </c>
      <c r="J124" s="147"/>
      <c r="K124" s="147"/>
      <c r="L124" s="147"/>
      <c r="M124" s="293"/>
      <c r="N124" s="145"/>
      <c r="O124" s="145"/>
    </row>
    <row r="125" spans="1:23" ht="39" customHeight="1" thickBot="1" x14ac:dyDescent="0.3">
      <c r="A125" s="294"/>
      <c r="B125" s="163" t="s">
        <v>519</v>
      </c>
      <c r="C125" s="203" t="s">
        <v>195</v>
      </c>
      <c r="D125" s="162">
        <v>33242712</v>
      </c>
      <c r="E125" s="200" t="str">
        <f>VLOOKUP($B125,ListsReq!$AC$3:$AF$150,2,FALSE)</f>
        <v>kWh</v>
      </c>
      <c r="F125" s="201">
        <f>IF($C$115=2020, VLOOKUP($B125,ListsReq!$AC$3:$AF$150,3,FALSE), IF($C$115=2019, VLOOKUP($B125,ListsReq!$AC$153:$AF$300,3,FALSE),""))</f>
        <v>2.1700000000000001E-2</v>
      </c>
      <c r="G125" s="200" t="str">
        <f>VLOOKUP($B125,ListsReq!$AC$3:$AF$150,4,FALSE)</f>
        <v>kg CO2e/kWh</v>
      </c>
      <c r="H125" s="199">
        <f t="shared" si="1"/>
        <v>721.36685039999998</v>
      </c>
      <c r="I125" s="444" t="s">
        <v>870</v>
      </c>
      <c r="J125" s="147"/>
      <c r="K125" s="147"/>
      <c r="L125" s="147"/>
      <c r="M125" s="293"/>
      <c r="N125" s="145"/>
      <c r="O125" s="145"/>
    </row>
    <row r="126" spans="1:23" ht="77.25" customHeight="1" thickBot="1" x14ac:dyDescent="0.3">
      <c r="A126" s="294"/>
      <c r="B126" s="163" t="s">
        <v>542</v>
      </c>
      <c r="C126" s="203" t="s">
        <v>196</v>
      </c>
      <c r="D126" s="162">
        <v>6629233</v>
      </c>
      <c r="E126" s="200" t="str">
        <f>VLOOKUP($B126,ListsReq!$AC$3:$AF$150,2,FALSE)</f>
        <v>kWh</v>
      </c>
      <c r="F126" s="201">
        <f>IF($C$115=2020, VLOOKUP($B126,ListsReq!$AC$3:$AF$150,3,FALSE), IF($C$115=2019, VLOOKUP($B126,ListsReq!$AC$153:$AF$300,3,FALSE),""))</f>
        <v>0.25559999999999999</v>
      </c>
      <c r="G126" s="200" t="str">
        <f>VLOOKUP($B126,ListsReq!$AC$3:$AF$150,4,FALSE)</f>
        <v>kg CO2e/kWh</v>
      </c>
      <c r="H126" s="199">
        <f t="shared" si="1"/>
        <v>1694.4319547999999</v>
      </c>
      <c r="I126" s="444" t="s">
        <v>871</v>
      </c>
      <c r="J126" s="147"/>
      <c r="K126" s="147"/>
      <c r="L126" s="147"/>
      <c r="M126" s="293"/>
      <c r="N126" s="145"/>
      <c r="O126" s="145"/>
    </row>
    <row r="127" spans="1:23" ht="77.25" customHeight="1" thickBot="1" x14ac:dyDescent="0.3">
      <c r="A127" s="294"/>
      <c r="B127" s="163" t="s">
        <v>519</v>
      </c>
      <c r="C127" s="203" t="s">
        <v>195</v>
      </c>
      <c r="D127" s="162">
        <v>7911541</v>
      </c>
      <c r="E127" s="200" t="str">
        <f>VLOOKUP($B127,ListsReq!$AC$3:$AF$150,2,FALSE)</f>
        <v>kWh</v>
      </c>
      <c r="F127" s="201">
        <f>IF($C$115=2020, VLOOKUP($B127,ListsReq!$AC$3:$AF$150,3,FALSE), IF($C$115=2019, VLOOKUP($B127,ListsReq!$AC$153:$AF$300,3,FALSE),""))</f>
        <v>2.1700000000000001E-2</v>
      </c>
      <c r="G127" s="200" t="str">
        <f>VLOOKUP($B127,ListsReq!$AC$3:$AF$150,4,FALSE)</f>
        <v>kg CO2e/kWh</v>
      </c>
      <c r="H127" s="199">
        <f t="shared" si="1"/>
        <v>171.68043970000002</v>
      </c>
      <c r="I127" s="444" t="s">
        <v>871</v>
      </c>
      <c r="J127" s="147"/>
      <c r="K127" s="147"/>
      <c r="L127" s="147"/>
      <c r="M127" s="293"/>
      <c r="N127" s="145"/>
      <c r="O127" s="145"/>
    </row>
    <row r="128" spans="1:23" ht="15.75" thickBot="1" x14ac:dyDescent="0.3">
      <c r="A128" s="294"/>
      <c r="B128" s="163" t="s">
        <v>401</v>
      </c>
      <c r="C128" s="203" t="s">
        <v>195</v>
      </c>
      <c r="D128" s="162">
        <v>334730</v>
      </c>
      <c r="E128" s="200" t="str">
        <f>VLOOKUP($B128,ListsReq!$AC$3:$AF$150,2,FALSE)</f>
        <v>m3</v>
      </c>
      <c r="F128" s="201">
        <f>IF($C$115=2020, VLOOKUP($B128,ListsReq!$AC$3:$AF$150,3,FALSE), IF($C$115=2019, VLOOKUP($B128,ListsReq!$AC$153:$AF$300,3,FALSE),""))</f>
        <v>0.34399999999999997</v>
      </c>
      <c r="G128" s="200" t="str">
        <f>VLOOKUP($B128,ListsReq!$AC$3:$AF$150,4,FALSE)</f>
        <v>kg CO2e/m3</v>
      </c>
      <c r="H128" s="199">
        <f t="shared" si="1"/>
        <v>115.14712</v>
      </c>
      <c r="I128" s="443" t="s">
        <v>872</v>
      </c>
      <c r="J128" s="147"/>
      <c r="K128" s="147"/>
      <c r="L128" s="147"/>
      <c r="M128" s="293"/>
      <c r="N128" s="145"/>
      <c r="O128" s="145"/>
    </row>
    <row r="129" spans="1:15" ht="26.25" thickBot="1" x14ac:dyDescent="0.3">
      <c r="A129" s="294"/>
      <c r="B129" s="163" t="s">
        <v>386</v>
      </c>
      <c r="C129" s="203" t="s">
        <v>195</v>
      </c>
      <c r="D129" s="162">
        <v>317994</v>
      </c>
      <c r="E129" s="200" t="str">
        <f>VLOOKUP($B129,ListsReq!$AC$3:$AF$150,2,FALSE)</f>
        <v>m3</v>
      </c>
      <c r="F129" s="201">
        <f>IF($C$115=2020, VLOOKUP($B129,ListsReq!$AC$3:$AF$150,3,FALSE), IF($C$115=2019, VLOOKUP($B129,ListsReq!$AC$153:$AF$300,3,FALSE),""))</f>
        <v>0.70799999999999996</v>
      </c>
      <c r="G129" s="200" t="str">
        <f>VLOOKUP($B129,ListsReq!$AC$3:$AF$150,4,FALSE)</f>
        <v>kg CO2e/m3</v>
      </c>
      <c r="H129" s="199">
        <f t="shared" si="1"/>
        <v>225.13975199999999</v>
      </c>
      <c r="I129" s="444" t="s">
        <v>873</v>
      </c>
      <c r="J129" s="147"/>
      <c r="K129" s="147"/>
      <c r="L129" s="147"/>
      <c r="M129" s="293"/>
      <c r="N129" s="145"/>
      <c r="O129" s="145"/>
    </row>
    <row r="130" spans="1:15" ht="39" thickBot="1" x14ac:dyDescent="0.3">
      <c r="A130" s="294"/>
      <c r="B130" s="163" t="s">
        <v>268</v>
      </c>
      <c r="C130" s="203" t="s">
        <v>195</v>
      </c>
      <c r="D130" s="162">
        <v>1212</v>
      </c>
      <c r="E130" s="200" t="str">
        <f>VLOOKUP($B130,ListsReq!$AC$3:$AF$150,2,FALSE)</f>
        <v>tonnes</v>
      </c>
      <c r="F130" s="201">
        <f>IF($C$115=2020, VLOOKUP($B130,ListsReq!$AC$3:$AF$150,3,FALSE), IF($C$115=2019, VLOOKUP($B130,ListsReq!$AC$153:$AF$300,3,FALSE),""))</f>
        <v>99.759200000000007</v>
      </c>
      <c r="G130" s="200" t="str">
        <f>VLOOKUP($B130,ListsReq!$AC$3:$AF$150,4,FALSE)</f>
        <v>kgCO2e/tonne</v>
      </c>
      <c r="H130" s="199">
        <f t="shared" si="1"/>
        <v>120.90815040000001</v>
      </c>
      <c r="I130" s="443" t="s">
        <v>934</v>
      </c>
      <c r="J130" s="147"/>
      <c r="K130" s="147"/>
      <c r="L130" s="147"/>
      <c r="M130" s="293"/>
      <c r="N130" s="145"/>
      <c r="O130" s="145"/>
    </row>
    <row r="131" spans="1:15" ht="39" thickBot="1" x14ac:dyDescent="0.3">
      <c r="A131" s="294"/>
      <c r="B131" s="163" t="s">
        <v>687</v>
      </c>
      <c r="C131" s="203" t="s">
        <v>195</v>
      </c>
      <c r="D131" s="162">
        <v>6340</v>
      </c>
      <c r="E131" s="200" t="str">
        <f>VLOOKUP($B131,ListsReq!$AC$3:$AF$150,2,FALSE)</f>
        <v>tonnes</v>
      </c>
      <c r="F131" s="201">
        <f>IF($C$115=2020, VLOOKUP($B131,ListsReq!$AC$3:$AF$150,3,FALSE), IF($C$115=2019, VLOOKUP($B131,ListsReq!$AC$153:$AF$300,3,FALSE),""))</f>
        <v>21.3538</v>
      </c>
      <c r="G131" s="200" t="str">
        <f>VLOOKUP($B131,ListsReq!$AC$3:$AF$150,4,FALSE)</f>
        <v>kgCO2e/tonne</v>
      </c>
      <c r="H131" s="199">
        <f t="shared" si="1"/>
        <v>135.383092</v>
      </c>
      <c r="I131" s="444" t="s">
        <v>934</v>
      </c>
      <c r="J131" s="147"/>
      <c r="K131" s="147"/>
      <c r="L131" s="147"/>
      <c r="M131" s="293"/>
      <c r="N131" s="145"/>
      <c r="O131" s="145"/>
    </row>
    <row r="132" spans="1:15" ht="15.75" thickBot="1" x14ac:dyDescent="0.3">
      <c r="A132" s="294"/>
      <c r="B132" s="163" t="s">
        <v>266</v>
      </c>
      <c r="C132" s="203" t="s">
        <v>195</v>
      </c>
      <c r="D132" s="162">
        <v>629</v>
      </c>
      <c r="E132" s="200" t="str">
        <f>VLOOKUP($B132,ListsReq!$AC$3:$AF$150,2,FALSE)</f>
        <v>tonnes</v>
      </c>
      <c r="F132" s="201">
        <f>IF($C$115=2020, VLOOKUP($B132,ListsReq!$AC$3:$AF$150,3,FALSE), IF($C$115=2019, VLOOKUP($B132,ListsReq!$AC$153:$AF$300,3,FALSE),""))</f>
        <v>10.203900000000001</v>
      </c>
      <c r="G132" s="200" t="str">
        <f>VLOOKUP($B132,ListsReq!$AC$3:$AF$150,4,FALSE)</f>
        <v>kgCO2e/tonne</v>
      </c>
      <c r="H132" s="199">
        <f t="shared" si="1"/>
        <v>6.4182531000000012</v>
      </c>
      <c r="I132" s="444" t="s">
        <v>935</v>
      </c>
      <c r="J132" s="147"/>
      <c r="K132" s="147"/>
      <c r="L132" s="147"/>
      <c r="M132" s="293"/>
      <c r="N132" s="145"/>
      <c r="O132" s="145"/>
    </row>
    <row r="133" spans="1:15" ht="15.75" thickBot="1" x14ac:dyDescent="0.3">
      <c r="A133" s="294"/>
      <c r="B133" s="163" t="s">
        <v>252</v>
      </c>
      <c r="C133" s="203" t="s">
        <v>195</v>
      </c>
      <c r="D133" s="162">
        <v>3195</v>
      </c>
      <c r="E133" s="200" t="str">
        <f>VLOOKUP($B133,ListsReq!$AC$3:$AF$150,2,FALSE)</f>
        <v>tonnes</v>
      </c>
      <c r="F133" s="201">
        <f>IF($C$115=2020, VLOOKUP($B133,ListsReq!$AC$3:$AF$150,3,FALSE), IF($C$115=2019, VLOOKUP($B133,ListsReq!$AC$153:$AF$300,3,FALSE),""))</f>
        <v>21.353999999999999</v>
      </c>
      <c r="G133" s="200" t="str">
        <f>VLOOKUP($B133,ListsReq!$AC$3:$AF$150,4,FALSE)</f>
        <v>kg CO2e/tonne</v>
      </c>
      <c r="H133" s="199">
        <f t="shared" si="1"/>
        <v>68.226029999999994</v>
      </c>
      <c r="I133" s="444" t="s">
        <v>935</v>
      </c>
      <c r="J133" s="147"/>
      <c r="K133" s="147"/>
      <c r="L133" s="147"/>
      <c r="M133" s="293"/>
      <c r="N133" s="145"/>
      <c r="O133" s="145"/>
    </row>
    <row r="134" spans="1:15" ht="15.75" thickBot="1" x14ac:dyDescent="0.3">
      <c r="A134" s="294"/>
      <c r="B134" s="163" t="s">
        <v>270</v>
      </c>
      <c r="C134" s="203" t="s">
        <v>195</v>
      </c>
      <c r="D134" s="162">
        <v>4067</v>
      </c>
      <c r="E134" s="200" t="str">
        <f>VLOOKUP($B134,ListsReq!$AC$3:$AF$150,2,FALSE)</f>
        <v>tonnes</v>
      </c>
      <c r="F134" s="201">
        <f>IF($C$115=2020, VLOOKUP($B134,ListsReq!$AC$3:$AF$150,3,FALSE), IF($C$115=2019, VLOOKUP($B134,ListsReq!$AC$153:$AF$300,3,FALSE),""))</f>
        <v>586.51379999999995</v>
      </c>
      <c r="G134" s="200" t="str">
        <f>VLOOKUP($B134,ListsReq!$AC$3:$AF$150,4,FALSE)</f>
        <v>kgCO2e/tonne</v>
      </c>
      <c r="H134" s="199">
        <f t="shared" si="1"/>
        <v>2385.3516245999999</v>
      </c>
      <c r="I134" s="444" t="s">
        <v>936</v>
      </c>
      <c r="J134" s="147"/>
      <c r="K134" s="147"/>
      <c r="L134" s="147"/>
      <c r="M134" s="293"/>
      <c r="N134" s="145"/>
      <c r="O134" s="145"/>
    </row>
    <row r="135" spans="1:15" ht="15.75" thickBot="1" x14ac:dyDescent="0.3">
      <c r="A135" s="294"/>
      <c r="B135" s="163" t="s">
        <v>687</v>
      </c>
      <c r="C135" s="203" t="s">
        <v>195</v>
      </c>
      <c r="D135" s="162">
        <v>27899</v>
      </c>
      <c r="E135" s="200" t="str">
        <f>VLOOKUP($B135,ListsReq!$AC$3:$AF$150,2,FALSE)</f>
        <v>tonnes</v>
      </c>
      <c r="F135" s="201">
        <f>IF($C$115=2020, VLOOKUP($B135,ListsReq!$AC$3:$AF$150,3,FALSE), IF($C$115=2019, VLOOKUP($B135,ListsReq!$AC$153:$AF$300,3,FALSE),""))</f>
        <v>21.3538</v>
      </c>
      <c r="G135" s="200" t="str">
        <f>VLOOKUP($B135,ListsReq!$AC$3:$AF$150,4,FALSE)</f>
        <v>kgCO2e/tonne</v>
      </c>
      <c r="H135" s="199">
        <f t="shared" si="1"/>
        <v>595.74966619999998</v>
      </c>
      <c r="I135" s="444" t="s">
        <v>936</v>
      </c>
      <c r="J135" s="147"/>
      <c r="K135" s="147"/>
      <c r="L135" s="147"/>
      <c r="M135" s="293"/>
      <c r="N135" s="145"/>
      <c r="O135" s="145"/>
    </row>
    <row r="136" spans="1:15" ht="15" hidden="1" customHeight="1" x14ac:dyDescent="0.3">
      <c r="A136" s="294"/>
      <c r="B136" s="163"/>
      <c r="C136" s="203" t="s">
        <v>874</v>
      </c>
      <c r="D136" s="162"/>
      <c r="E136" s="200" t="e">
        <f>VLOOKUP($B136,ListsReq!$AC$3:$AF$150,2,FALSE)</f>
        <v>#N/A</v>
      </c>
      <c r="F136" s="201" t="e">
        <f>IF($C$115=2020, VLOOKUP($B136,ListsReq!$AC$3:$AF$150,3,FALSE), IF($C$115=2019, VLOOKUP($B136,ListsReq!$AC$153:$AF$300,3,FALSE),""))</f>
        <v>#N/A</v>
      </c>
      <c r="G136" s="200" t="e">
        <f>VLOOKUP($B136,ListsReq!$AC$3:$AF$150,4,FALSE)</f>
        <v>#N/A</v>
      </c>
      <c r="H136" s="199" t="e">
        <f t="shared" si="1"/>
        <v>#N/A</v>
      </c>
      <c r="I136" s="444" t="s">
        <v>936</v>
      </c>
      <c r="J136" s="147"/>
      <c r="K136" s="147"/>
      <c r="L136" s="147"/>
      <c r="M136" s="293"/>
      <c r="N136" s="145"/>
      <c r="O136" s="145"/>
    </row>
    <row r="137" spans="1:15" ht="15" hidden="1" customHeight="1" x14ac:dyDescent="0.3">
      <c r="A137" s="294"/>
      <c r="B137" s="163"/>
      <c r="C137" s="203" t="s">
        <v>875</v>
      </c>
      <c r="D137" s="162"/>
      <c r="E137" s="200" t="e">
        <f>VLOOKUP($B137,ListsReq!$AC$3:$AF$150,2,FALSE)</f>
        <v>#N/A</v>
      </c>
      <c r="F137" s="201" t="e">
        <f>IF($C$115=2020, VLOOKUP($B137,ListsReq!$AC$3:$AF$150,3,FALSE), IF($C$115=2019, VLOOKUP($B137,ListsReq!$AC$153:$AF$300,3,FALSE),""))</f>
        <v>#N/A</v>
      </c>
      <c r="G137" s="200" t="e">
        <f>VLOOKUP($B137,ListsReq!$AC$3:$AF$150,4,FALSE)</f>
        <v>#N/A</v>
      </c>
      <c r="H137" s="199" t="e">
        <f t="shared" si="1"/>
        <v>#N/A</v>
      </c>
      <c r="I137" s="444" t="s">
        <v>936</v>
      </c>
      <c r="J137" s="147"/>
      <c r="K137" s="147"/>
      <c r="L137" s="147"/>
      <c r="M137" s="293"/>
      <c r="N137" s="145"/>
      <c r="O137" s="145"/>
    </row>
    <row r="138" spans="1:15" ht="15" hidden="1" customHeight="1" x14ac:dyDescent="0.3">
      <c r="A138" s="294"/>
      <c r="B138" s="163"/>
      <c r="C138" s="203" t="s">
        <v>876</v>
      </c>
      <c r="D138" s="162"/>
      <c r="E138" s="200" t="e">
        <f>VLOOKUP($B138,ListsReq!$AC$3:$AF$150,2,FALSE)</f>
        <v>#N/A</v>
      </c>
      <c r="F138" s="201" t="e">
        <f>IF($C$115=2020, VLOOKUP($B138,ListsReq!$AC$3:$AF$150,3,FALSE), IF($C$115=2019, VLOOKUP($B138,ListsReq!$AC$153:$AF$300,3,FALSE),""))</f>
        <v>#N/A</v>
      </c>
      <c r="G138" s="200" t="e">
        <f>VLOOKUP($B138,ListsReq!$AC$3:$AF$150,4,FALSE)</f>
        <v>#N/A</v>
      </c>
      <c r="H138" s="199" t="e">
        <f t="shared" si="1"/>
        <v>#N/A</v>
      </c>
      <c r="I138" s="444" t="s">
        <v>936</v>
      </c>
      <c r="J138" s="147"/>
      <c r="K138" s="147"/>
      <c r="L138" s="147"/>
      <c r="M138" s="293"/>
      <c r="N138" s="145"/>
      <c r="O138" s="145"/>
    </row>
    <row r="139" spans="1:15" ht="15" hidden="1" customHeight="1" x14ac:dyDescent="0.3">
      <c r="A139" s="294"/>
      <c r="B139" s="163"/>
      <c r="C139" s="203" t="s">
        <v>877</v>
      </c>
      <c r="D139" s="162"/>
      <c r="E139" s="200" t="e">
        <f>VLOOKUP($B139,ListsReq!$AC$3:$AF$150,2,FALSE)</f>
        <v>#N/A</v>
      </c>
      <c r="F139" s="201" t="e">
        <f>IF($C$115=2020, VLOOKUP($B139,ListsReq!$AC$3:$AF$150,3,FALSE), IF($C$115=2019, VLOOKUP($B139,ListsReq!$AC$153:$AF$300,3,FALSE),""))</f>
        <v>#N/A</v>
      </c>
      <c r="G139" s="200" t="e">
        <f>VLOOKUP($B139,ListsReq!$AC$3:$AF$150,4,FALSE)</f>
        <v>#N/A</v>
      </c>
      <c r="H139" s="199" t="e">
        <f t="shared" si="1"/>
        <v>#N/A</v>
      </c>
      <c r="I139" s="444" t="s">
        <v>936</v>
      </c>
      <c r="J139" s="147"/>
      <c r="K139" s="147"/>
      <c r="L139" s="147"/>
      <c r="M139" s="293"/>
      <c r="N139" s="145"/>
      <c r="O139" s="145"/>
    </row>
    <row r="140" spans="1:15" ht="15.75" hidden="1" thickBot="1" x14ac:dyDescent="0.3">
      <c r="A140" s="294"/>
      <c r="B140" s="163"/>
      <c r="C140" s="203" t="s">
        <v>878</v>
      </c>
      <c r="D140" s="162"/>
      <c r="E140" s="200" t="e">
        <f>VLOOKUP($B140,ListsReq!$AC$3:$AF$150,2,FALSE)</f>
        <v>#N/A</v>
      </c>
      <c r="F140" s="201" t="e">
        <f>IF($C$115=2020, VLOOKUP($B140,ListsReq!$AC$3:$AF$150,3,FALSE), IF($C$115=2019, VLOOKUP($B140,ListsReq!$AC$153:$AF$300,3,FALSE),""))</f>
        <v>#N/A</v>
      </c>
      <c r="G140" s="200" t="e">
        <f>VLOOKUP($B140,ListsReq!$AC$3:$AF$150,4,FALSE)</f>
        <v>#N/A</v>
      </c>
      <c r="H140" s="199" t="e">
        <f t="shared" si="1"/>
        <v>#N/A</v>
      </c>
      <c r="I140" s="444" t="s">
        <v>936</v>
      </c>
      <c r="J140" s="147"/>
      <c r="K140" s="147"/>
      <c r="L140" s="147"/>
      <c r="M140" s="293"/>
      <c r="N140" s="145"/>
      <c r="O140" s="145"/>
    </row>
    <row r="141" spans="1:15" ht="15.75" hidden="1" thickBot="1" x14ac:dyDescent="0.3">
      <c r="A141" s="294"/>
      <c r="B141" s="163"/>
      <c r="C141" s="203" t="s">
        <v>879</v>
      </c>
      <c r="D141" s="162"/>
      <c r="E141" s="200" t="e">
        <f>VLOOKUP($B141,ListsReq!$AC$3:$AF$150,2,FALSE)</f>
        <v>#N/A</v>
      </c>
      <c r="F141" s="201" t="e">
        <f>IF($C$115=2020, VLOOKUP($B141,ListsReq!$AC$3:$AF$150,3,FALSE), IF($C$115=2019, VLOOKUP($B141,ListsReq!$AC$153:$AF$300,3,FALSE),""))</f>
        <v>#N/A</v>
      </c>
      <c r="G141" s="200" t="e">
        <f>VLOOKUP($B141,ListsReq!$AC$3:$AF$150,4,FALSE)</f>
        <v>#N/A</v>
      </c>
      <c r="H141" s="199" t="e">
        <f t="shared" si="1"/>
        <v>#N/A</v>
      </c>
      <c r="I141" s="444" t="s">
        <v>936</v>
      </c>
      <c r="J141" s="147"/>
      <c r="K141" s="147"/>
      <c r="L141" s="147"/>
      <c r="M141" s="293"/>
      <c r="N141" s="145"/>
      <c r="O141" s="145"/>
    </row>
    <row r="142" spans="1:15" ht="15.75" hidden="1" thickBot="1" x14ac:dyDescent="0.3">
      <c r="A142" s="294"/>
      <c r="B142" s="163"/>
      <c r="C142" s="203" t="s">
        <v>880</v>
      </c>
      <c r="D142" s="162"/>
      <c r="E142" s="200" t="e">
        <f>VLOOKUP($B142,ListsReq!$AC$3:$AF$150,2,FALSE)</f>
        <v>#N/A</v>
      </c>
      <c r="F142" s="201" t="e">
        <f>IF($C$115=2020, VLOOKUP($B142,ListsReq!$AC$3:$AF$150,3,FALSE), IF($C$115=2019, VLOOKUP($B142,ListsReq!$AC$153:$AF$300,3,FALSE),""))</f>
        <v>#N/A</v>
      </c>
      <c r="G142" s="200" t="e">
        <f>VLOOKUP($B142,ListsReq!$AC$3:$AF$150,4,FALSE)</f>
        <v>#N/A</v>
      </c>
      <c r="H142" s="199" t="e">
        <f t="shared" si="1"/>
        <v>#N/A</v>
      </c>
      <c r="I142" s="444" t="s">
        <v>936</v>
      </c>
      <c r="J142" s="147"/>
      <c r="K142" s="147"/>
      <c r="L142" s="147"/>
      <c r="M142" s="293"/>
      <c r="N142" s="145"/>
      <c r="O142" s="145"/>
    </row>
    <row r="143" spans="1:15" ht="15.75" hidden="1" thickBot="1" x14ac:dyDescent="0.3">
      <c r="A143" s="294"/>
      <c r="B143" s="163"/>
      <c r="C143" s="203" t="s">
        <v>881</v>
      </c>
      <c r="D143" s="162"/>
      <c r="E143" s="200" t="e">
        <f>VLOOKUP($B143,ListsReq!$AC$3:$AF$150,2,FALSE)</f>
        <v>#N/A</v>
      </c>
      <c r="F143" s="201" t="e">
        <f>IF($C$115=2020, VLOOKUP($B143,ListsReq!$AC$3:$AF$150,3,FALSE), IF($C$115=2019, VLOOKUP($B143,ListsReq!$AC$153:$AF$300,3,FALSE),""))</f>
        <v>#N/A</v>
      </c>
      <c r="G143" s="200" t="e">
        <f>VLOOKUP($B143,ListsReq!$AC$3:$AF$150,4,FALSE)</f>
        <v>#N/A</v>
      </c>
      <c r="H143" s="199" t="e">
        <f t="shared" si="1"/>
        <v>#N/A</v>
      </c>
      <c r="I143" s="444" t="s">
        <v>936</v>
      </c>
      <c r="J143" s="147"/>
      <c r="K143" s="147"/>
      <c r="L143" s="147"/>
      <c r="M143" s="293"/>
      <c r="N143" s="145"/>
      <c r="O143" s="145"/>
    </row>
    <row r="144" spans="1:15" ht="15.75" hidden="1" thickBot="1" x14ac:dyDescent="0.3">
      <c r="A144" s="294"/>
      <c r="B144" s="163"/>
      <c r="C144" s="203" t="s">
        <v>882</v>
      </c>
      <c r="D144" s="162"/>
      <c r="E144" s="200" t="e">
        <f>VLOOKUP($B144,ListsReq!$AC$3:$AF$150,2,FALSE)</f>
        <v>#N/A</v>
      </c>
      <c r="F144" s="201" t="e">
        <f>IF($C$115=2020, VLOOKUP($B144,ListsReq!$AC$3:$AF$150,3,FALSE), IF($C$115=2019, VLOOKUP($B144,ListsReq!$AC$153:$AF$300,3,FALSE),""))</f>
        <v>#N/A</v>
      </c>
      <c r="G144" s="200" t="e">
        <f>VLOOKUP($B144,ListsReq!$AC$3:$AF$150,4,FALSE)</f>
        <v>#N/A</v>
      </c>
      <c r="H144" s="199" t="e">
        <f t="shared" si="1"/>
        <v>#N/A</v>
      </c>
      <c r="I144" s="444" t="s">
        <v>936</v>
      </c>
      <c r="J144" s="147"/>
      <c r="K144" s="147"/>
      <c r="L144" s="147"/>
      <c r="M144" s="293"/>
      <c r="N144" s="145"/>
      <c r="O144" s="145"/>
    </row>
    <row r="145" spans="1:15" ht="15.75" hidden="1" thickBot="1" x14ac:dyDescent="0.3">
      <c r="A145" s="294"/>
      <c r="B145" s="163"/>
      <c r="C145" s="203" t="s">
        <v>883</v>
      </c>
      <c r="D145" s="162"/>
      <c r="E145" s="200" t="e">
        <f>VLOOKUP($B145,ListsReq!$AC$3:$AF$150,2,FALSE)</f>
        <v>#N/A</v>
      </c>
      <c r="F145" s="201" t="e">
        <f>IF($C$115=2020, VLOOKUP($B145,ListsReq!$AC$3:$AF$150,3,FALSE), IF($C$115=2019, VLOOKUP($B145,ListsReq!$AC$153:$AF$300,3,FALSE),""))</f>
        <v>#N/A</v>
      </c>
      <c r="G145" s="200" t="e">
        <f>VLOOKUP($B145,ListsReq!$AC$3:$AF$150,4,FALSE)</f>
        <v>#N/A</v>
      </c>
      <c r="H145" s="199" t="e">
        <f t="shared" si="1"/>
        <v>#N/A</v>
      </c>
      <c r="I145" s="444" t="s">
        <v>936</v>
      </c>
      <c r="J145" s="147"/>
      <c r="K145" s="147"/>
      <c r="L145" s="147"/>
      <c r="M145" s="293"/>
      <c r="N145" s="145"/>
      <c r="O145" s="145"/>
    </row>
    <row r="146" spans="1:15" ht="15.75" hidden="1" thickBot="1" x14ac:dyDescent="0.3">
      <c r="A146" s="294"/>
      <c r="B146" s="163"/>
      <c r="C146" s="203" t="s">
        <v>884</v>
      </c>
      <c r="D146" s="162"/>
      <c r="E146" s="200" t="e">
        <f>VLOOKUP($B146,ListsReq!$AC$3:$AF$150,2,FALSE)</f>
        <v>#N/A</v>
      </c>
      <c r="F146" s="201" t="e">
        <f>IF($C$115=2020, VLOOKUP($B146,ListsReq!$AC$3:$AF$150,3,FALSE), IF($C$115=2019, VLOOKUP($B146,ListsReq!$AC$153:$AF$300,3,FALSE),""))</f>
        <v>#N/A</v>
      </c>
      <c r="G146" s="200" t="e">
        <f>VLOOKUP($B146,ListsReq!$AC$3:$AF$150,4,FALSE)</f>
        <v>#N/A</v>
      </c>
      <c r="H146" s="199" t="e">
        <f t="shared" si="1"/>
        <v>#N/A</v>
      </c>
      <c r="I146" s="444" t="s">
        <v>936</v>
      </c>
      <c r="J146" s="147"/>
      <c r="K146" s="147"/>
      <c r="L146" s="147"/>
      <c r="M146" s="293"/>
      <c r="N146" s="145"/>
      <c r="O146" s="145"/>
    </row>
    <row r="147" spans="1:15" ht="15.75" hidden="1" thickBot="1" x14ac:dyDescent="0.3">
      <c r="A147" s="294"/>
      <c r="B147" s="163"/>
      <c r="C147" s="203" t="s">
        <v>885</v>
      </c>
      <c r="D147" s="162"/>
      <c r="E147" s="200" t="e">
        <f>VLOOKUP($B147,ListsReq!$AC$3:$AF$150,2,FALSE)</f>
        <v>#N/A</v>
      </c>
      <c r="F147" s="201" t="e">
        <f>IF($C$115=2020, VLOOKUP($B147,ListsReq!$AC$3:$AF$150,3,FALSE), IF($C$115=2019, VLOOKUP($B147,ListsReq!$AC$153:$AF$300,3,FALSE),""))</f>
        <v>#N/A</v>
      </c>
      <c r="G147" s="200" t="e">
        <f>VLOOKUP($B147,ListsReq!$AC$3:$AF$150,4,FALSE)</f>
        <v>#N/A</v>
      </c>
      <c r="H147" s="199" t="e">
        <f t="shared" si="1"/>
        <v>#N/A</v>
      </c>
      <c r="I147" s="444" t="s">
        <v>936</v>
      </c>
      <c r="J147" s="147"/>
      <c r="K147" s="147"/>
      <c r="L147" s="147"/>
      <c r="M147" s="293"/>
      <c r="N147" s="145"/>
      <c r="O147" s="145"/>
    </row>
    <row r="148" spans="1:15" ht="15.75" hidden="1" thickBot="1" x14ac:dyDescent="0.3">
      <c r="A148" s="294"/>
      <c r="B148" s="163"/>
      <c r="C148" s="203" t="s">
        <v>886</v>
      </c>
      <c r="D148" s="162"/>
      <c r="E148" s="200" t="e">
        <f>VLOOKUP($B148,ListsReq!$AC$3:$AF$150,2,FALSE)</f>
        <v>#N/A</v>
      </c>
      <c r="F148" s="201" t="e">
        <f>IF($C$115=2020, VLOOKUP($B148,ListsReq!$AC$3:$AF$150,3,FALSE), IF($C$115=2019, VLOOKUP($B148,ListsReq!$AC$153:$AF$300,3,FALSE),""))</f>
        <v>#N/A</v>
      </c>
      <c r="G148" s="200" t="e">
        <f>VLOOKUP($B148,ListsReq!$AC$3:$AF$150,4,FALSE)</f>
        <v>#N/A</v>
      </c>
      <c r="H148" s="199" t="e">
        <f t="shared" si="1"/>
        <v>#N/A</v>
      </c>
      <c r="I148" s="444" t="s">
        <v>936</v>
      </c>
      <c r="J148" s="147"/>
      <c r="K148" s="147"/>
      <c r="L148" s="147"/>
      <c r="M148" s="293"/>
      <c r="N148" s="145"/>
      <c r="O148" s="145"/>
    </row>
    <row r="149" spans="1:15" ht="15.75" hidden="1" thickBot="1" x14ac:dyDescent="0.3">
      <c r="A149" s="294"/>
      <c r="B149" s="163"/>
      <c r="C149" s="203" t="s">
        <v>887</v>
      </c>
      <c r="D149" s="162"/>
      <c r="E149" s="200" t="e">
        <f>VLOOKUP($B149,ListsReq!$AC$3:$AF$150,2,FALSE)</f>
        <v>#N/A</v>
      </c>
      <c r="F149" s="201" t="e">
        <f>IF($C$115=2020, VLOOKUP($B149,ListsReq!$AC$3:$AF$150,3,FALSE), IF($C$115=2019, VLOOKUP($B149,ListsReq!$AC$153:$AF$300,3,FALSE),""))</f>
        <v>#N/A</v>
      </c>
      <c r="G149" s="200" t="e">
        <f>VLOOKUP($B149,ListsReq!$AC$3:$AF$150,4,FALSE)</f>
        <v>#N/A</v>
      </c>
      <c r="H149" s="199" t="e">
        <f t="shared" si="1"/>
        <v>#N/A</v>
      </c>
      <c r="I149" s="444" t="s">
        <v>936</v>
      </c>
      <c r="J149" s="147"/>
      <c r="K149" s="147"/>
      <c r="L149" s="147"/>
      <c r="M149" s="293"/>
      <c r="N149" s="145"/>
      <c r="O149" s="145"/>
    </row>
    <row r="150" spans="1:15" ht="15.75" hidden="1" thickBot="1" x14ac:dyDescent="0.3">
      <c r="A150" s="294"/>
      <c r="B150" s="163"/>
      <c r="C150" s="203" t="s">
        <v>888</v>
      </c>
      <c r="D150" s="162"/>
      <c r="E150" s="200" t="e">
        <f>VLOOKUP($B150,ListsReq!$AC$3:$AF$150,2,FALSE)</f>
        <v>#N/A</v>
      </c>
      <c r="F150" s="201" t="e">
        <f>IF($C$115=2020, VLOOKUP($B150,ListsReq!$AC$3:$AF$150,3,FALSE), IF($C$115=2019, VLOOKUP($B150,ListsReq!$AC$153:$AF$300,3,FALSE),""))</f>
        <v>#N/A</v>
      </c>
      <c r="G150" s="200" t="e">
        <f>VLOOKUP($B150,ListsReq!$AC$3:$AF$150,4,FALSE)</f>
        <v>#N/A</v>
      </c>
      <c r="H150" s="199" t="e">
        <f t="shared" ref="H150:H181" si="2">(F150*D150)/1000</f>
        <v>#N/A</v>
      </c>
      <c r="I150" s="444" t="s">
        <v>936</v>
      </c>
      <c r="J150" s="147"/>
      <c r="K150" s="147"/>
      <c r="L150" s="147"/>
      <c r="M150" s="293"/>
      <c r="N150" s="145"/>
      <c r="O150" s="145"/>
    </row>
    <row r="151" spans="1:15" ht="15.75" hidden="1" thickBot="1" x14ac:dyDescent="0.3">
      <c r="A151" s="294"/>
      <c r="B151" s="163"/>
      <c r="C151" s="203" t="s">
        <v>889</v>
      </c>
      <c r="D151" s="162"/>
      <c r="E151" s="200" t="e">
        <f>VLOOKUP($B151,ListsReq!$AC$3:$AF$150,2,FALSE)</f>
        <v>#N/A</v>
      </c>
      <c r="F151" s="201" t="e">
        <f>IF($C$115=2020, VLOOKUP($B151,ListsReq!$AC$3:$AF$150,3,FALSE), IF($C$115=2019, VLOOKUP($B151,ListsReq!$AC$153:$AF$300,3,FALSE),""))</f>
        <v>#N/A</v>
      </c>
      <c r="G151" s="200" t="e">
        <f>VLOOKUP($B151,ListsReq!$AC$3:$AF$150,4,FALSE)</f>
        <v>#N/A</v>
      </c>
      <c r="H151" s="199" t="e">
        <f t="shared" si="2"/>
        <v>#N/A</v>
      </c>
      <c r="I151" s="444" t="s">
        <v>936</v>
      </c>
      <c r="J151" s="147"/>
      <c r="K151" s="147"/>
      <c r="L151" s="147"/>
      <c r="M151" s="293"/>
      <c r="N151" s="145"/>
      <c r="O151" s="145"/>
    </row>
    <row r="152" spans="1:15" ht="15.75" hidden="1" thickBot="1" x14ac:dyDescent="0.3">
      <c r="A152" s="294"/>
      <c r="B152" s="163"/>
      <c r="C152" s="203" t="s">
        <v>890</v>
      </c>
      <c r="D152" s="162"/>
      <c r="E152" s="200" t="e">
        <f>VLOOKUP($B152,ListsReq!$AC$3:$AF$150,2,FALSE)</f>
        <v>#N/A</v>
      </c>
      <c r="F152" s="201" t="e">
        <f>IF($C$115=2020, VLOOKUP($B152,ListsReq!$AC$3:$AF$150,3,FALSE), IF($C$115=2019, VLOOKUP($B152,ListsReq!$AC$153:$AF$300,3,FALSE),""))</f>
        <v>#N/A</v>
      </c>
      <c r="G152" s="200" t="e">
        <f>VLOOKUP($B152,ListsReq!$AC$3:$AF$150,4,FALSE)</f>
        <v>#N/A</v>
      </c>
      <c r="H152" s="199" t="e">
        <f t="shared" si="2"/>
        <v>#N/A</v>
      </c>
      <c r="I152" s="444" t="s">
        <v>936</v>
      </c>
      <c r="J152" s="147"/>
      <c r="K152" s="147"/>
      <c r="L152" s="147"/>
      <c r="M152" s="293"/>
      <c r="N152" s="145"/>
      <c r="O152" s="145"/>
    </row>
    <row r="153" spans="1:15" ht="15.75" hidden="1" thickBot="1" x14ac:dyDescent="0.3">
      <c r="A153" s="294"/>
      <c r="B153" s="163"/>
      <c r="C153" s="203" t="s">
        <v>891</v>
      </c>
      <c r="D153" s="162"/>
      <c r="E153" s="200" t="e">
        <f>VLOOKUP($B153,ListsReq!$AC$3:$AF$150,2,FALSE)</f>
        <v>#N/A</v>
      </c>
      <c r="F153" s="201" t="e">
        <f>IF($C$115=2020, VLOOKUP($B153,ListsReq!$AC$3:$AF$150,3,FALSE), IF($C$115=2019, VLOOKUP($B153,ListsReq!$AC$153:$AF$300,3,FALSE),""))</f>
        <v>#N/A</v>
      </c>
      <c r="G153" s="200" t="e">
        <f>VLOOKUP($B153,ListsReq!$AC$3:$AF$150,4,FALSE)</f>
        <v>#N/A</v>
      </c>
      <c r="H153" s="199" t="e">
        <f t="shared" si="2"/>
        <v>#N/A</v>
      </c>
      <c r="I153" s="444" t="s">
        <v>936</v>
      </c>
      <c r="J153" s="147"/>
      <c r="K153" s="147"/>
      <c r="L153" s="147"/>
      <c r="M153" s="293"/>
      <c r="N153" s="145"/>
      <c r="O153" s="145"/>
    </row>
    <row r="154" spans="1:15" ht="15.75" hidden="1" thickBot="1" x14ac:dyDescent="0.3">
      <c r="A154" s="294"/>
      <c r="B154" s="163"/>
      <c r="C154" s="203" t="s">
        <v>892</v>
      </c>
      <c r="D154" s="162"/>
      <c r="E154" s="200" t="e">
        <f>VLOOKUP($B154,ListsReq!$AC$3:$AF$150,2,FALSE)</f>
        <v>#N/A</v>
      </c>
      <c r="F154" s="201" t="e">
        <f>IF($C$115=2020, VLOOKUP($B154,ListsReq!$AC$3:$AF$150,3,FALSE), IF($C$115=2019, VLOOKUP($B154,ListsReq!$AC$153:$AF$300,3,FALSE),""))</f>
        <v>#N/A</v>
      </c>
      <c r="G154" s="200" t="e">
        <f>VLOOKUP($B154,ListsReq!$AC$3:$AF$150,4,FALSE)</f>
        <v>#N/A</v>
      </c>
      <c r="H154" s="199" t="e">
        <f t="shared" si="2"/>
        <v>#N/A</v>
      </c>
      <c r="I154" s="444" t="s">
        <v>936</v>
      </c>
      <c r="J154" s="147"/>
      <c r="K154" s="147"/>
      <c r="L154" s="147"/>
      <c r="M154" s="293"/>
      <c r="N154" s="145"/>
      <c r="O154" s="145"/>
    </row>
    <row r="155" spans="1:15" ht="15.75" hidden="1" thickBot="1" x14ac:dyDescent="0.3">
      <c r="A155" s="294"/>
      <c r="B155" s="163"/>
      <c r="C155" s="203" t="s">
        <v>893</v>
      </c>
      <c r="D155" s="162"/>
      <c r="E155" s="200" t="e">
        <f>VLOOKUP($B155,ListsReq!$AC$3:$AF$150,2,FALSE)</f>
        <v>#N/A</v>
      </c>
      <c r="F155" s="201" t="e">
        <f>IF($C$115=2020, VLOOKUP($B155,ListsReq!$AC$3:$AF$150,3,FALSE), IF($C$115=2019, VLOOKUP($B155,ListsReq!$AC$153:$AF$300,3,FALSE),""))</f>
        <v>#N/A</v>
      </c>
      <c r="G155" s="200" t="e">
        <f>VLOOKUP($B155,ListsReq!$AC$3:$AF$150,4,FALSE)</f>
        <v>#N/A</v>
      </c>
      <c r="H155" s="199" t="e">
        <f t="shared" si="2"/>
        <v>#N/A</v>
      </c>
      <c r="I155" s="444" t="s">
        <v>936</v>
      </c>
      <c r="J155" s="147"/>
      <c r="K155" s="147"/>
      <c r="L155" s="147"/>
      <c r="M155" s="293"/>
      <c r="N155" s="145"/>
      <c r="O155" s="145"/>
    </row>
    <row r="156" spans="1:15" ht="15.75" hidden="1" thickBot="1" x14ac:dyDescent="0.3">
      <c r="A156" s="294"/>
      <c r="B156" s="163"/>
      <c r="C156" s="203" t="s">
        <v>894</v>
      </c>
      <c r="D156" s="162"/>
      <c r="E156" s="200" t="e">
        <f>VLOOKUP($B156,ListsReq!$AC$3:$AF$150,2,FALSE)</f>
        <v>#N/A</v>
      </c>
      <c r="F156" s="201" t="e">
        <f>IF($C$115=2020, VLOOKUP($B156,ListsReq!$AC$3:$AF$150,3,FALSE), IF($C$115=2019, VLOOKUP($B156,ListsReq!$AC$153:$AF$300,3,FALSE),""))</f>
        <v>#N/A</v>
      </c>
      <c r="G156" s="200" t="e">
        <f>VLOOKUP($B156,ListsReq!$AC$3:$AF$150,4,FALSE)</f>
        <v>#N/A</v>
      </c>
      <c r="H156" s="199" t="e">
        <f t="shared" si="2"/>
        <v>#N/A</v>
      </c>
      <c r="I156" s="444" t="s">
        <v>936</v>
      </c>
      <c r="J156" s="147"/>
      <c r="K156" s="147"/>
      <c r="L156" s="147"/>
      <c r="M156" s="293"/>
      <c r="N156" s="145"/>
      <c r="O156" s="145"/>
    </row>
    <row r="157" spans="1:15" ht="15.75" hidden="1" thickBot="1" x14ac:dyDescent="0.3">
      <c r="A157" s="294"/>
      <c r="B157" s="163"/>
      <c r="C157" s="203" t="s">
        <v>895</v>
      </c>
      <c r="D157" s="162"/>
      <c r="E157" s="200" t="e">
        <f>VLOOKUP($B157,ListsReq!$AC$3:$AF$150,2,FALSE)</f>
        <v>#N/A</v>
      </c>
      <c r="F157" s="201" t="e">
        <f>IF($C$115=2020, VLOOKUP($B157,ListsReq!$AC$3:$AF$150,3,FALSE), IF($C$115=2019, VLOOKUP($B157,ListsReq!$AC$153:$AF$300,3,FALSE),""))</f>
        <v>#N/A</v>
      </c>
      <c r="G157" s="200" t="e">
        <f>VLOOKUP($B157,ListsReq!$AC$3:$AF$150,4,FALSE)</f>
        <v>#N/A</v>
      </c>
      <c r="H157" s="199" t="e">
        <f t="shared" si="2"/>
        <v>#N/A</v>
      </c>
      <c r="I157" s="444" t="s">
        <v>936</v>
      </c>
      <c r="J157" s="147"/>
      <c r="K157" s="147"/>
      <c r="L157" s="147"/>
      <c r="M157" s="293"/>
      <c r="N157" s="145"/>
      <c r="O157" s="145"/>
    </row>
    <row r="158" spans="1:15" ht="15.75" hidden="1" thickBot="1" x14ac:dyDescent="0.3">
      <c r="A158" s="294"/>
      <c r="B158" s="163"/>
      <c r="C158" s="203" t="s">
        <v>896</v>
      </c>
      <c r="D158" s="162"/>
      <c r="E158" s="200" t="e">
        <f>VLOOKUP($B158,ListsReq!$AC$3:$AF$150,2,FALSE)</f>
        <v>#N/A</v>
      </c>
      <c r="F158" s="201" t="e">
        <f>IF($C$115=2020, VLOOKUP($B158,ListsReq!$AC$3:$AF$150,3,FALSE), IF($C$115=2019, VLOOKUP($B158,ListsReq!$AC$153:$AF$300,3,FALSE),""))</f>
        <v>#N/A</v>
      </c>
      <c r="G158" s="200" t="e">
        <f>VLOOKUP($B158,ListsReq!$AC$3:$AF$150,4,FALSE)</f>
        <v>#N/A</v>
      </c>
      <c r="H158" s="199" t="e">
        <f t="shared" si="2"/>
        <v>#N/A</v>
      </c>
      <c r="I158" s="444" t="s">
        <v>936</v>
      </c>
      <c r="J158" s="147"/>
      <c r="K158" s="147"/>
      <c r="L158" s="147"/>
      <c r="M158" s="293"/>
      <c r="N158" s="145"/>
      <c r="O158" s="145"/>
    </row>
    <row r="159" spans="1:15" ht="15.75" hidden="1" thickBot="1" x14ac:dyDescent="0.3">
      <c r="A159" s="294"/>
      <c r="B159" s="163"/>
      <c r="C159" s="203" t="s">
        <v>897</v>
      </c>
      <c r="D159" s="162"/>
      <c r="E159" s="200" t="e">
        <f>VLOOKUP($B159,ListsReq!$AC$3:$AF$150,2,FALSE)</f>
        <v>#N/A</v>
      </c>
      <c r="F159" s="201" t="e">
        <f>IF($C$115=2020, VLOOKUP($B159,ListsReq!$AC$3:$AF$150,3,FALSE), IF($C$115=2019, VLOOKUP($B159,ListsReq!$AC$153:$AF$300,3,FALSE),""))</f>
        <v>#N/A</v>
      </c>
      <c r="G159" s="200" t="e">
        <f>VLOOKUP($B159,ListsReq!$AC$3:$AF$150,4,FALSE)</f>
        <v>#N/A</v>
      </c>
      <c r="H159" s="199" t="e">
        <f t="shared" si="2"/>
        <v>#N/A</v>
      </c>
      <c r="I159" s="444" t="s">
        <v>936</v>
      </c>
      <c r="J159" s="147"/>
      <c r="K159" s="147"/>
      <c r="L159" s="147"/>
      <c r="M159" s="293"/>
      <c r="N159" s="145"/>
      <c r="O159" s="145"/>
    </row>
    <row r="160" spans="1:15" ht="15.75" hidden="1" thickBot="1" x14ac:dyDescent="0.3">
      <c r="A160" s="294"/>
      <c r="B160" s="163"/>
      <c r="C160" s="203" t="s">
        <v>898</v>
      </c>
      <c r="D160" s="162"/>
      <c r="E160" s="200" t="e">
        <f>VLOOKUP($B160,ListsReq!$AC$3:$AF$150,2,FALSE)</f>
        <v>#N/A</v>
      </c>
      <c r="F160" s="201" t="e">
        <f>IF($C$115=2020, VLOOKUP($B160,ListsReq!$AC$3:$AF$150,3,FALSE), IF($C$115=2019, VLOOKUP($B160,ListsReq!$AC$153:$AF$300,3,FALSE),""))</f>
        <v>#N/A</v>
      </c>
      <c r="G160" s="200" t="e">
        <f>VLOOKUP($B160,ListsReq!$AC$3:$AF$150,4,FALSE)</f>
        <v>#N/A</v>
      </c>
      <c r="H160" s="199" t="e">
        <f t="shared" si="2"/>
        <v>#N/A</v>
      </c>
      <c r="I160" s="444" t="s">
        <v>936</v>
      </c>
      <c r="J160" s="147"/>
      <c r="K160" s="147"/>
      <c r="L160" s="147"/>
      <c r="M160" s="293"/>
      <c r="N160" s="145"/>
      <c r="O160" s="145"/>
    </row>
    <row r="161" spans="1:15" ht="15.75" hidden="1" thickBot="1" x14ac:dyDescent="0.3">
      <c r="A161" s="294"/>
      <c r="B161" s="163"/>
      <c r="C161" s="203" t="s">
        <v>899</v>
      </c>
      <c r="D161" s="162"/>
      <c r="E161" s="200" t="e">
        <f>VLOOKUP($B161,ListsReq!$AC$3:$AF$150,2,FALSE)</f>
        <v>#N/A</v>
      </c>
      <c r="F161" s="201" t="e">
        <f>IF($C$115=2020, VLOOKUP($B161,ListsReq!$AC$3:$AF$150,3,FALSE), IF($C$115=2019, VLOOKUP($B161,ListsReq!$AC$153:$AF$300,3,FALSE),""))</f>
        <v>#N/A</v>
      </c>
      <c r="G161" s="200" t="e">
        <f>VLOOKUP($B161,ListsReq!$AC$3:$AF$150,4,FALSE)</f>
        <v>#N/A</v>
      </c>
      <c r="H161" s="199" t="e">
        <f t="shared" si="2"/>
        <v>#N/A</v>
      </c>
      <c r="I161" s="444" t="s">
        <v>936</v>
      </c>
      <c r="J161" s="147"/>
      <c r="K161" s="147"/>
      <c r="L161" s="147"/>
      <c r="M161" s="293"/>
      <c r="N161" s="145"/>
      <c r="O161" s="145"/>
    </row>
    <row r="162" spans="1:15" ht="15.75" hidden="1" thickBot="1" x14ac:dyDescent="0.3">
      <c r="A162" s="294"/>
      <c r="B162" s="163"/>
      <c r="C162" s="203" t="s">
        <v>900</v>
      </c>
      <c r="D162" s="162"/>
      <c r="E162" s="200" t="e">
        <f>VLOOKUP($B162,ListsReq!$AC$3:$AF$150,2,FALSE)</f>
        <v>#N/A</v>
      </c>
      <c r="F162" s="201" t="e">
        <f>IF($C$115=2020, VLOOKUP($B162,ListsReq!$AC$3:$AF$150,3,FALSE), IF($C$115=2019, VLOOKUP($B162,ListsReq!$AC$153:$AF$300,3,FALSE),""))</f>
        <v>#N/A</v>
      </c>
      <c r="G162" s="200" t="e">
        <f>VLOOKUP($B162,ListsReq!$AC$3:$AF$150,4,FALSE)</f>
        <v>#N/A</v>
      </c>
      <c r="H162" s="199" t="e">
        <f t="shared" si="2"/>
        <v>#N/A</v>
      </c>
      <c r="I162" s="444" t="s">
        <v>936</v>
      </c>
      <c r="J162" s="147"/>
      <c r="K162" s="147"/>
      <c r="L162" s="147"/>
      <c r="M162" s="293"/>
      <c r="N162" s="145"/>
      <c r="O162" s="145"/>
    </row>
    <row r="163" spans="1:15" ht="15.75" hidden="1" thickBot="1" x14ac:dyDescent="0.3">
      <c r="A163" s="294"/>
      <c r="B163" s="163"/>
      <c r="C163" s="203" t="s">
        <v>901</v>
      </c>
      <c r="D163" s="162"/>
      <c r="E163" s="200" t="e">
        <f>VLOOKUP($B163,ListsReq!$AC$3:$AF$150,2,FALSE)</f>
        <v>#N/A</v>
      </c>
      <c r="F163" s="201" t="e">
        <f>IF($C$115=2020, VLOOKUP($B163,ListsReq!$AC$3:$AF$150,3,FALSE), IF($C$115=2019, VLOOKUP($B163,ListsReq!$AC$153:$AF$300,3,FALSE),""))</f>
        <v>#N/A</v>
      </c>
      <c r="G163" s="200" t="e">
        <f>VLOOKUP($B163,ListsReq!$AC$3:$AF$150,4,FALSE)</f>
        <v>#N/A</v>
      </c>
      <c r="H163" s="199" t="e">
        <f t="shared" si="2"/>
        <v>#N/A</v>
      </c>
      <c r="I163" s="444" t="s">
        <v>936</v>
      </c>
      <c r="J163" s="147"/>
      <c r="K163" s="147"/>
      <c r="L163" s="147"/>
      <c r="M163" s="293"/>
      <c r="N163" s="145"/>
      <c r="O163" s="145"/>
    </row>
    <row r="164" spans="1:15" ht="15.75" hidden="1" thickBot="1" x14ac:dyDescent="0.3">
      <c r="A164" s="294"/>
      <c r="B164" s="163"/>
      <c r="C164" s="203" t="s">
        <v>902</v>
      </c>
      <c r="D164" s="162"/>
      <c r="E164" s="200" t="e">
        <f>VLOOKUP($B164,ListsReq!$AC$3:$AF$150,2,FALSE)</f>
        <v>#N/A</v>
      </c>
      <c r="F164" s="201" t="e">
        <f>IF($C$115=2020, VLOOKUP($B164,ListsReq!$AC$3:$AF$150,3,FALSE), IF($C$115=2019, VLOOKUP($B164,ListsReq!$AC$153:$AF$300,3,FALSE),""))</f>
        <v>#N/A</v>
      </c>
      <c r="G164" s="200" t="e">
        <f>VLOOKUP($B164,ListsReq!$AC$3:$AF$150,4,FALSE)</f>
        <v>#N/A</v>
      </c>
      <c r="H164" s="199" t="e">
        <f t="shared" si="2"/>
        <v>#N/A</v>
      </c>
      <c r="I164" s="444" t="s">
        <v>936</v>
      </c>
      <c r="J164" s="147"/>
      <c r="K164" s="147"/>
      <c r="L164" s="147"/>
      <c r="M164" s="293"/>
      <c r="N164" s="145"/>
      <c r="O164" s="145"/>
    </row>
    <row r="165" spans="1:15" ht="15.75" hidden="1" thickBot="1" x14ac:dyDescent="0.3">
      <c r="A165" s="294"/>
      <c r="B165" s="163"/>
      <c r="C165" s="203" t="s">
        <v>903</v>
      </c>
      <c r="D165" s="162"/>
      <c r="E165" s="200" t="e">
        <f>VLOOKUP($B165,ListsReq!$AC$3:$AF$150,2,FALSE)</f>
        <v>#N/A</v>
      </c>
      <c r="F165" s="201" t="e">
        <f>IF($C$115=2020, VLOOKUP($B165,ListsReq!$AC$3:$AF$150,3,FALSE), IF($C$115=2019, VLOOKUP($B165,ListsReq!$AC$153:$AF$300,3,FALSE),""))</f>
        <v>#N/A</v>
      </c>
      <c r="G165" s="200" t="e">
        <f>VLOOKUP($B165,ListsReq!$AC$3:$AF$150,4,FALSE)</f>
        <v>#N/A</v>
      </c>
      <c r="H165" s="199" t="e">
        <f t="shared" si="2"/>
        <v>#N/A</v>
      </c>
      <c r="I165" s="444" t="s">
        <v>936</v>
      </c>
      <c r="J165" s="147"/>
      <c r="K165" s="147"/>
      <c r="L165" s="147"/>
      <c r="M165" s="293"/>
      <c r="N165" s="145"/>
      <c r="O165" s="145"/>
    </row>
    <row r="166" spans="1:15" ht="15.75" hidden="1" thickBot="1" x14ac:dyDescent="0.3">
      <c r="A166" s="294"/>
      <c r="B166" s="163"/>
      <c r="C166" s="203" t="s">
        <v>904</v>
      </c>
      <c r="D166" s="162"/>
      <c r="E166" s="200" t="e">
        <f>VLOOKUP($B166,ListsReq!$AC$3:$AF$150,2,FALSE)</f>
        <v>#N/A</v>
      </c>
      <c r="F166" s="201" t="e">
        <f>IF($C$115=2020, VLOOKUP($B166,ListsReq!$AC$3:$AF$150,3,FALSE), IF($C$115=2019, VLOOKUP($B166,ListsReq!$AC$153:$AF$300,3,FALSE),""))</f>
        <v>#N/A</v>
      </c>
      <c r="G166" s="200" t="e">
        <f>VLOOKUP($B166,ListsReq!$AC$3:$AF$150,4,FALSE)</f>
        <v>#N/A</v>
      </c>
      <c r="H166" s="199" t="e">
        <f t="shared" si="2"/>
        <v>#N/A</v>
      </c>
      <c r="I166" s="444" t="s">
        <v>936</v>
      </c>
      <c r="J166" s="147"/>
      <c r="K166" s="147"/>
      <c r="L166" s="147"/>
      <c r="M166" s="293"/>
      <c r="N166" s="145"/>
      <c r="O166" s="145"/>
    </row>
    <row r="167" spans="1:15" ht="15.75" hidden="1" thickBot="1" x14ac:dyDescent="0.3">
      <c r="A167" s="294"/>
      <c r="B167" s="163"/>
      <c r="C167" s="203" t="s">
        <v>905</v>
      </c>
      <c r="D167" s="162"/>
      <c r="E167" s="200" t="e">
        <f>VLOOKUP($B167,ListsReq!$AC$3:$AF$150,2,FALSE)</f>
        <v>#N/A</v>
      </c>
      <c r="F167" s="201" t="e">
        <f>IF($C$115=2020, VLOOKUP($B167,ListsReq!$AC$3:$AF$150,3,FALSE), IF($C$115=2019, VLOOKUP($B167,ListsReq!$AC$153:$AF$300,3,FALSE),""))</f>
        <v>#N/A</v>
      </c>
      <c r="G167" s="200" t="e">
        <f>VLOOKUP($B167,ListsReq!$AC$3:$AF$150,4,FALSE)</f>
        <v>#N/A</v>
      </c>
      <c r="H167" s="199" t="e">
        <f t="shared" si="2"/>
        <v>#N/A</v>
      </c>
      <c r="I167" s="444" t="s">
        <v>936</v>
      </c>
      <c r="J167" s="147"/>
      <c r="K167" s="147"/>
      <c r="L167" s="147"/>
      <c r="M167" s="293"/>
      <c r="N167" s="145"/>
      <c r="O167" s="145"/>
    </row>
    <row r="168" spans="1:15" ht="15.75" hidden="1" thickBot="1" x14ac:dyDescent="0.3">
      <c r="A168" s="294"/>
      <c r="B168" s="163"/>
      <c r="C168" s="203" t="s">
        <v>906</v>
      </c>
      <c r="D168" s="162"/>
      <c r="E168" s="200" t="e">
        <f>VLOOKUP($B168,ListsReq!$AC$3:$AF$150,2,FALSE)</f>
        <v>#N/A</v>
      </c>
      <c r="F168" s="201" t="e">
        <f>IF($C$115=2020, VLOOKUP($B168,ListsReq!$AC$3:$AF$150,3,FALSE), IF($C$115=2019, VLOOKUP($B168,ListsReq!$AC$153:$AF$300,3,FALSE),""))</f>
        <v>#N/A</v>
      </c>
      <c r="G168" s="200" t="e">
        <f>VLOOKUP($B168,ListsReq!$AC$3:$AF$150,4,FALSE)</f>
        <v>#N/A</v>
      </c>
      <c r="H168" s="199" t="e">
        <f t="shared" si="2"/>
        <v>#N/A</v>
      </c>
      <c r="I168" s="444" t="s">
        <v>936</v>
      </c>
      <c r="J168" s="147"/>
      <c r="K168" s="147"/>
      <c r="L168" s="147"/>
      <c r="M168" s="293"/>
      <c r="N168" s="145"/>
      <c r="O168" s="145"/>
    </row>
    <row r="169" spans="1:15" ht="15.75" hidden="1" thickBot="1" x14ac:dyDescent="0.3">
      <c r="A169" s="294"/>
      <c r="B169" s="163"/>
      <c r="C169" s="203" t="s">
        <v>907</v>
      </c>
      <c r="D169" s="162"/>
      <c r="E169" s="200" t="e">
        <f>VLOOKUP($B169,ListsReq!$AC$3:$AF$150,2,FALSE)</f>
        <v>#N/A</v>
      </c>
      <c r="F169" s="201" t="e">
        <f>IF($C$115=2020, VLOOKUP($B169,ListsReq!$AC$3:$AF$150,3,FALSE), IF($C$115=2019, VLOOKUP($B169,ListsReq!$AC$153:$AF$300,3,FALSE),""))</f>
        <v>#N/A</v>
      </c>
      <c r="G169" s="200" t="e">
        <f>VLOOKUP($B169,ListsReq!$AC$3:$AF$150,4,FALSE)</f>
        <v>#N/A</v>
      </c>
      <c r="H169" s="199" t="e">
        <f t="shared" si="2"/>
        <v>#N/A</v>
      </c>
      <c r="I169" s="444" t="s">
        <v>936</v>
      </c>
      <c r="J169" s="147"/>
      <c r="K169" s="147"/>
      <c r="L169" s="147"/>
      <c r="M169" s="293"/>
      <c r="N169" s="145"/>
      <c r="O169" s="145"/>
    </row>
    <row r="170" spans="1:15" ht="15.75" hidden="1" thickBot="1" x14ac:dyDescent="0.3">
      <c r="A170" s="294"/>
      <c r="B170" s="163"/>
      <c r="C170" s="203" t="s">
        <v>908</v>
      </c>
      <c r="D170" s="162"/>
      <c r="E170" s="200" t="e">
        <f>VLOOKUP($B170,ListsReq!$AC$3:$AF$150,2,FALSE)</f>
        <v>#N/A</v>
      </c>
      <c r="F170" s="201" t="e">
        <f>IF($C$115=2020, VLOOKUP($B170,ListsReq!$AC$3:$AF$150,3,FALSE), IF($C$115=2019, VLOOKUP($B170,ListsReq!$AC$153:$AF$300,3,FALSE),""))</f>
        <v>#N/A</v>
      </c>
      <c r="G170" s="200" t="e">
        <f>VLOOKUP($B170,ListsReq!$AC$3:$AF$150,4,FALSE)</f>
        <v>#N/A</v>
      </c>
      <c r="H170" s="199" t="e">
        <f t="shared" si="2"/>
        <v>#N/A</v>
      </c>
      <c r="I170" s="444" t="s">
        <v>936</v>
      </c>
      <c r="J170" s="147"/>
      <c r="K170" s="147"/>
      <c r="L170" s="147"/>
      <c r="M170" s="293"/>
      <c r="N170" s="145"/>
      <c r="O170" s="145"/>
    </row>
    <row r="171" spans="1:15" ht="15.75" hidden="1" thickBot="1" x14ac:dyDescent="0.3">
      <c r="A171" s="294"/>
      <c r="B171" s="163"/>
      <c r="C171" s="203" t="s">
        <v>909</v>
      </c>
      <c r="D171" s="162"/>
      <c r="E171" s="200" t="e">
        <f>VLOOKUP($B171,ListsReq!$AC$3:$AF$150,2,FALSE)</f>
        <v>#N/A</v>
      </c>
      <c r="F171" s="201" t="e">
        <f>IF($C$115=2020, VLOOKUP($B171,ListsReq!$AC$3:$AF$150,3,FALSE), IF($C$115=2019, VLOOKUP($B171,ListsReq!$AC$153:$AF$300,3,FALSE),""))</f>
        <v>#N/A</v>
      </c>
      <c r="G171" s="200" t="e">
        <f>VLOOKUP($B171,ListsReq!$AC$3:$AF$150,4,FALSE)</f>
        <v>#N/A</v>
      </c>
      <c r="H171" s="199" t="e">
        <f t="shared" si="2"/>
        <v>#N/A</v>
      </c>
      <c r="I171" s="444" t="s">
        <v>936</v>
      </c>
      <c r="J171" s="147"/>
      <c r="K171" s="147"/>
      <c r="L171" s="147"/>
      <c r="M171" s="293"/>
      <c r="N171" s="145"/>
      <c r="O171" s="145"/>
    </row>
    <row r="172" spans="1:15" ht="15.75" hidden="1" thickBot="1" x14ac:dyDescent="0.3">
      <c r="A172" s="294"/>
      <c r="B172" s="163"/>
      <c r="C172" s="203" t="s">
        <v>910</v>
      </c>
      <c r="D172" s="162"/>
      <c r="E172" s="200" t="e">
        <f>VLOOKUP($B172,ListsReq!$AC$3:$AF$150,2,FALSE)</f>
        <v>#N/A</v>
      </c>
      <c r="F172" s="201" t="e">
        <f>IF($C$115=2020, VLOOKUP($B172,ListsReq!$AC$3:$AF$150,3,FALSE), IF($C$115=2019, VLOOKUP($B172,ListsReq!$AC$153:$AF$300,3,FALSE),""))</f>
        <v>#N/A</v>
      </c>
      <c r="G172" s="200" t="e">
        <f>VLOOKUP($B172,ListsReq!$AC$3:$AF$150,4,FALSE)</f>
        <v>#N/A</v>
      </c>
      <c r="H172" s="199" t="e">
        <f t="shared" si="2"/>
        <v>#N/A</v>
      </c>
      <c r="I172" s="444" t="s">
        <v>936</v>
      </c>
      <c r="J172" s="147"/>
      <c r="K172" s="147"/>
      <c r="L172" s="147"/>
      <c r="M172" s="293"/>
      <c r="N172" s="145"/>
      <c r="O172" s="145"/>
    </row>
    <row r="173" spans="1:15" ht="15.75" hidden="1" thickBot="1" x14ac:dyDescent="0.3">
      <c r="A173" s="294"/>
      <c r="B173" s="163"/>
      <c r="C173" s="203" t="s">
        <v>911</v>
      </c>
      <c r="D173" s="162"/>
      <c r="E173" s="200" t="e">
        <f>VLOOKUP($B173,ListsReq!$AC$3:$AF$150,2,FALSE)</f>
        <v>#N/A</v>
      </c>
      <c r="F173" s="201" t="e">
        <f>IF($C$115=2020, VLOOKUP($B173,ListsReq!$AC$3:$AF$150,3,FALSE), IF($C$115=2019, VLOOKUP($B173,ListsReq!$AC$153:$AF$300,3,FALSE),""))</f>
        <v>#N/A</v>
      </c>
      <c r="G173" s="200" t="e">
        <f>VLOOKUP($B173,ListsReq!$AC$3:$AF$150,4,FALSE)</f>
        <v>#N/A</v>
      </c>
      <c r="H173" s="199" t="e">
        <f t="shared" si="2"/>
        <v>#N/A</v>
      </c>
      <c r="I173" s="444" t="s">
        <v>936</v>
      </c>
      <c r="J173" s="147"/>
      <c r="K173" s="147"/>
      <c r="L173" s="147"/>
      <c r="M173" s="293"/>
      <c r="N173" s="145"/>
      <c r="O173" s="145"/>
    </row>
    <row r="174" spans="1:15" ht="15.75" hidden="1" thickBot="1" x14ac:dyDescent="0.3">
      <c r="A174" s="294"/>
      <c r="B174" s="163"/>
      <c r="C174" s="203" t="s">
        <v>912</v>
      </c>
      <c r="D174" s="162"/>
      <c r="E174" s="200" t="e">
        <f>VLOOKUP($B174,ListsReq!$AC$3:$AF$150,2,FALSE)</f>
        <v>#N/A</v>
      </c>
      <c r="F174" s="201" t="e">
        <f>IF($C$115=2020, VLOOKUP($B174,ListsReq!$AC$3:$AF$150,3,FALSE), IF($C$115=2019, VLOOKUP($B174,ListsReq!$AC$153:$AF$300,3,FALSE),""))</f>
        <v>#N/A</v>
      </c>
      <c r="G174" s="200" t="e">
        <f>VLOOKUP($B174,ListsReq!$AC$3:$AF$150,4,FALSE)</f>
        <v>#N/A</v>
      </c>
      <c r="H174" s="199" t="e">
        <f t="shared" si="2"/>
        <v>#N/A</v>
      </c>
      <c r="I174" s="444" t="s">
        <v>936</v>
      </c>
      <c r="J174" s="147"/>
      <c r="K174" s="147"/>
      <c r="L174" s="147"/>
      <c r="M174" s="293"/>
      <c r="N174" s="145"/>
      <c r="O174" s="145"/>
    </row>
    <row r="175" spans="1:15" ht="15.75" hidden="1" thickBot="1" x14ac:dyDescent="0.3">
      <c r="A175" s="294"/>
      <c r="B175" s="163"/>
      <c r="C175" s="203" t="s">
        <v>913</v>
      </c>
      <c r="D175" s="162"/>
      <c r="E175" s="200" t="e">
        <f>VLOOKUP($B175,ListsReq!$AC$3:$AF$150,2,FALSE)</f>
        <v>#N/A</v>
      </c>
      <c r="F175" s="201" t="e">
        <f>IF($C$115=2020, VLOOKUP($B175,ListsReq!$AC$3:$AF$150,3,FALSE), IF($C$115=2019, VLOOKUP($B175,ListsReq!$AC$153:$AF$300,3,FALSE),""))</f>
        <v>#N/A</v>
      </c>
      <c r="G175" s="200" t="e">
        <f>VLOOKUP($B175,ListsReq!$AC$3:$AF$150,4,FALSE)</f>
        <v>#N/A</v>
      </c>
      <c r="H175" s="199" t="e">
        <f t="shared" si="2"/>
        <v>#N/A</v>
      </c>
      <c r="I175" s="444" t="s">
        <v>936</v>
      </c>
      <c r="J175" s="147"/>
      <c r="K175" s="147"/>
      <c r="L175" s="147"/>
      <c r="M175" s="293"/>
      <c r="N175" s="145"/>
      <c r="O175" s="145"/>
    </row>
    <row r="176" spans="1:15" ht="15.75" hidden="1" thickBot="1" x14ac:dyDescent="0.3">
      <c r="A176" s="294"/>
      <c r="B176" s="163"/>
      <c r="C176" s="203" t="s">
        <v>914</v>
      </c>
      <c r="D176" s="162"/>
      <c r="E176" s="200" t="e">
        <f>VLOOKUP($B176,ListsReq!$AC$3:$AF$150,2,FALSE)</f>
        <v>#N/A</v>
      </c>
      <c r="F176" s="201" t="e">
        <f>IF($C$115=2020, VLOOKUP($B176,ListsReq!$AC$3:$AF$150,3,FALSE), IF($C$115=2019, VLOOKUP($B176,ListsReq!$AC$153:$AF$300,3,FALSE),""))</f>
        <v>#N/A</v>
      </c>
      <c r="G176" s="200" t="e">
        <f>VLOOKUP($B176,ListsReq!$AC$3:$AF$150,4,FALSE)</f>
        <v>#N/A</v>
      </c>
      <c r="H176" s="199" t="e">
        <f t="shared" si="2"/>
        <v>#N/A</v>
      </c>
      <c r="I176" s="444" t="s">
        <v>936</v>
      </c>
      <c r="J176" s="147"/>
      <c r="K176" s="147"/>
      <c r="L176" s="147"/>
      <c r="M176" s="293"/>
      <c r="N176" s="145"/>
      <c r="O176" s="145"/>
    </row>
    <row r="177" spans="1:15" ht="15.75" hidden="1" thickBot="1" x14ac:dyDescent="0.3">
      <c r="A177" s="294"/>
      <c r="B177" s="163"/>
      <c r="C177" s="203" t="s">
        <v>915</v>
      </c>
      <c r="D177" s="162"/>
      <c r="E177" s="200" t="e">
        <f>VLOOKUP($B177,ListsReq!$AC$3:$AF$150,2,FALSE)</f>
        <v>#N/A</v>
      </c>
      <c r="F177" s="201" t="e">
        <f>IF($C$115=2020, VLOOKUP($B177,ListsReq!$AC$3:$AF$150,3,FALSE), IF($C$115=2019, VLOOKUP($B177,ListsReq!$AC$153:$AF$300,3,FALSE),""))</f>
        <v>#N/A</v>
      </c>
      <c r="G177" s="200" t="e">
        <f>VLOOKUP($B177,ListsReq!$AC$3:$AF$150,4,FALSE)</f>
        <v>#N/A</v>
      </c>
      <c r="H177" s="199" t="e">
        <f t="shared" si="2"/>
        <v>#N/A</v>
      </c>
      <c r="I177" s="444" t="s">
        <v>936</v>
      </c>
      <c r="J177" s="147"/>
      <c r="K177" s="147"/>
      <c r="L177" s="147"/>
      <c r="M177" s="293"/>
      <c r="N177" s="145"/>
      <c r="O177" s="145"/>
    </row>
    <row r="178" spans="1:15" ht="15.75" hidden="1" thickBot="1" x14ac:dyDescent="0.3">
      <c r="A178" s="294"/>
      <c r="B178" s="163"/>
      <c r="C178" s="203" t="s">
        <v>916</v>
      </c>
      <c r="D178" s="162"/>
      <c r="E178" s="200" t="e">
        <f>VLOOKUP($B178,ListsReq!$AC$3:$AF$150,2,FALSE)</f>
        <v>#N/A</v>
      </c>
      <c r="F178" s="201" t="e">
        <f>IF($C$115=2020, VLOOKUP($B178,ListsReq!$AC$3:$AF$150,3,FALSE), IF($C$115=2019, VLOOKUP($B178,ListsReq!$AC$153:$AF$300,3,FALSE),""))</f>
        <v>#N/A</v>
      </c>
      <c r="G178" s="200" t="e">
        <f>VLOOKUP($B178,ListsReq!$AC$3:$AF$150,4,FALSE)</f>
        <v>#N/A</v>
      </c>
      <c r="H178" s="199" t="e">
        <f t="shared" si="2"/>
        <v>#N/A</v>
      </c>
      <c r="I178" s="444" t="s">
        <v>936</v>
      </c>
      <c r="J178" s="147"/>
      <c r="K178" s="147"/>
      <c r="L178" s="147"/>
      <c r="M178" s="293"/>
      <c r="N178" s="145"/>
      <c r="O178" s="145"/>
    </row>
    <row r="179" spans="1:15" ht="15.75" hidden="1" thickBot="1" x14ac:dyDescent="0.3">
      <c r="A179" s="294"/>
      <c r="B179" s="163"/>
      <c r="C179" s="203" t="s">
        <v>917</v>
      </c>
      <c r="D179" s="162"/>
      <c r="E179" s="200" t="e">
        <f>VLOOKUP($B179,ListsReq!$AC$3:$AF$150,2,FALSE)</f>
        <v>#N/A</v>
      </c>
      <c r="F179" s="201" t="e">
        <f>IF($C$115=2020, VLOOKUP($B179,ListsReq!$AC$3:$AF$150,3,FALSE), IF($C$115=2019, VLOOKUP($B179,ListsReq!$AC$153:$AF$300,3,FALSE),""))</f>
        <v>#N/A</v>
      </c>
      <c r="G179" s="200" t="e">
        <f>VLOOKUP($B179,ListsReq!$AC$3:$AF$150,4,FALSE)</f>
        <v>#N/A</v>
      </c>
      <c r="H179" s="199" t="e">
        <f t="shared" si="2"/>
        <v>#N/A</v>
      </c>
      <c r="I179" s="444" t="s">
        <v>936</v>
      </c>
      <c r="J179" s="147"/>
      <c r="K179" s="147"/>
      <c r="L179" s="147"/>
      <c r="M179" s="293"/>
      <c r="N179" s="145"/>
      <c r="O179" s="145"/>
    </row>
    <row r="180" spans="1:15" ht="15.75" hidden="1" thickBot="1" x14ac:dyDescent="0.3">
      <c r="A180" s="294"/>
      <c r="B180" s="163"/>
      <c r="C180" s="203" t="s">
        <v>918</v>
      </c>
      <c r="D180" s="159"/>
      <c r="E180" s="200" t="e">
        <f>VLOOKUP($B180,ListsReq!$AC$3:$AF$150,2,FALSE)</f>
        <v>#N/A</v>
      </c>
      <c r="F180" s="201" t="e">
        <f>IF($C$115=2020, VLOOKUP($B180,ListsReq!$AC$3:$AF$150,3,FALSE), IF($C$115=2019, VLOOKUP($B180,ListsReq!$AC$153:$AF$300,3,FALSE),""))</f>
        <v>#N/A</v>
      </c>
      <c r="G180" s="200" t="e">
        <f>VLOOKUP($B180,ListsReq!$AC$3:$AF$150,4,FALSE)</f>
        <v>#N/A</v>
      </c>
      <c r="H180" s="199" t="e">
        <f t="shared" si="2"/>
        <v>#N/A</v>
      </c>
      <c r="I180" s="444" t="s">
        <v>936</v>
      </c>
      <c r="J180" s="147"/>
      <c r="K180" s="147"/>
      <c r="L180" s="147"/>
      <c r="M180" s="293"/>
      <c r="N180" s="145"/>
      <c r="O180" s="145"/>
    </row>
    <row r="181" spans="1:15" ht="15.75" hidden="1" thickBot="1" x14ac:dyDescent="0.3">
      <c r="A181" s="294"/>
      <c r="B181" s="163"/>
      <c r="C181" s="203" t="s">
        <v>919</v>
      </c>
      <c r="D181" s="159"/>
      <c r="E181" s="200" t="e">
        <f>VLOOKUP($B181,ListsReq!$AC$3:$AF$150,2,FALSE)</f>
        <v>#N/A</v>
      </c>
      <c r="F181" s="201" t="e">
        <f>IF($C$115=2020, VLOOKUP($B181,ListsReq!$AC$3:$AF$150,3,FALSE), IF($C$115=2019, VLOOKUP($B181,ListsReq!$AC$153:$AF$300,3,FALSE),""))</f>
        <v>#N/A</v>
      </c>
      <c r="G181" s="200" t="e">
        <f>VLOOKUP($B181,ListsReq!$AC$3:$AF$150,4,FALSE)</f>
        <v>#N/A</v>
      </c>
      <c r="H181" s="199" t="e">
        <f t="shared" si="2"/>
        <v>#N/A</v>
      </c>
      <c r="I181" s="444" t="s">
        <v>936</v>
      </c>
      <c r="J181" s="147"/>
      <c r="K181" s="147"/>
      <c r="L181" s="147"/>
      <c r="M181" s="293"/>
      <c r="N181" s="145"/>
      <c r="O181" s="145"/>
    </row>
    <row r="182" spans="1:15" ht="15.75" hidden="1" thickBot="1" x14ac:dyDescent="0.3">
      <c r="A182" s="294"/>
      <c r="B182" s="163"/>
      <c r="C182" s="203" t="s">
        <v>920</v>
      </c>
      <c r="D182" s="159"/>
      <c r="E182" s="200" t="e">
        <f>VLOOKUP($B182,ListsReq!$AC$3:$AF$150,2,FALSE)</f>
        <v>#N/A</v>
      </c>
      <c r="F182" s="201" t="e">
        <f>IF($C$115=2020, VLOOKUP($B182,ListsReq!$AC$3:$AF$150,3,FALSE), IF($C$115=2019, VLOOKUP($B182,ListsReq!$AC$153:$AF$300,3,FALSE),""))</f>
        <v>#N/A</v>
      </c>
      <c r="G182" s="200" t="e">
        <f>VLOOKUP($B182,ListsReq!$AC$3:$AF$150,4,FALSE)</f>
        <v>#N/A</v>
      </c>
      <c r="H182" s="199" t="e">
        <f t="shared" ref="H182:H207" si="3">(F182*D182)/1000</f>
        <v>#N/A</v>
      </c>
      <c r="I182" s="444" t="s">
        <v>936</v>
      </c>
      <c r="J182" s="147"/>
      <c r="K182" s="147"/>
      <c r="L182" s="147"/>
      <c r="M182" s="293"/>
      <c r="N182" s="145"/>
      <c r="O182" s="145"/>
    </row>
    <row r="183" spans="1:15" ht="15.75" hidden="1" thickBot="1" x14ac:dyDescent="0.3">
      <c r="A183" s="294"/>
      <c r="B183" s="163"/>
      <c r="C183" s="203" t="s">
        <v>921</v>
      </c>
      <c r="D183" s="159"/>
      <c r="E183" s="200" t="e">
        <f>VLOOKUP($B183,ListsReq!$AC$3:$AF$150,2,FALSE)</f>
        <v>#N/A</v>
      </c>
      <c r="F183" s="201" t="e">
        <f>IF($C$115=2020, VLOOKUP($B183,ListsReq!$AC$3:$AF$150,3,FALSE), IF($C$115=2019, VLOOKUP($B183,ListsReq!$AC$153:$AF$300,3,FALSE),""))</f>
        <v>#N/A</v>
      </c>
      <c r="G183" s="200" t="e">
        <f>VLOOKUP($B183,ListsReq!$AC$3:$AF$150,4,FALSE)</f>
        <v>#N/A</v>
      </c>
      <c r="H183" s="199" t="e">
        <f t="shared" si="3"/>
        <v>#N/A</v>
      </c>
      <c r="I183" s="444" t="s">
        <v>936</v>
      </c>
      <c r="J183" s="147"/>
      <c r="K183" s="147"/>
      <c r="L183" s="147"/>
      <c r="M183" s="293"/>
      <c r="N183" s="145"/>
      <c r="O183" s="145"/>
    </row>
    <row r="184" spans="1:15" ht="15.75" hidden="1" thickBot="1" x14ac:dyDescent="0.3">
      <c r="A184" s="294"/>
      <c r="B184" s="163"/>
      <c r="C184" s="203" t="s">
        <v>922</v>
      </c>
      <c r="D184" s="159"/>
      <c r="E184" s="200" t="e">
        <f>VLOOKUP($B184,ListsReq!$AC$3:$AF$150,2,FALSE)</f>
        <v>#N/A</v>
      </c>
      <c r="F184" s="201" t="e">
        <f>IF($C$115=2020, VLOOKUP($B184,ListsReq!$AC$3:$AF$150,3,FALSE), IF($C$115=2019, VLOOKUP($B184,ListsReq!$AC$153:$AF$300,3,FALSE),""))</f>
        <v>#N/A</v>
      </c>
      <c r="G184" s="200" t="e">
        <f>VLOOKUP($B184,ListsReq!$AC$3:$AF$150,4,FALSE)</f>
        <v>#N/A</v>
      </c>
      <c r="H184" s="199" t="e">
        <f t="shared" si="3"/>
        <v>#N/A</v>
      </c>
      <c r="I184" s="444" t="s">
        <v>936</v>
      </c>
      <c r="J184" s="147"/>
      <c r="K184" s="147"/>
      <c r="L184" s="147"/>
      <c r="M184" s="293"/>
      <c r="N184" s="145"/>
      <c r="O184" s="145"/>
    </row>
    <row r="185" spans="1:15" ht="15.75" hidden="1" thickBot="1" x14ac:dyDescent="0.3">
      <c r="A185" s="294"/>
      <c r="B185" s="163"/>
      <c r="C185" s="203" t="s">
        <v>923</v>
      </c>
      <c r="D185" s="159"/>
      <c r="E185" s="200" t="e">
        <f>VLOOKUP($B185,ListsReq!$AC$3:$AF$150,2,FALSE)</f>
        <v>#N/A</v>
      </c>
      <c r="F185" s="201" t="e">
        <f>IF($C$115=2020, VLOOKUP($B185,ListsReq!$AC$3:$AF$150,3,FALSE), IF($C$115=2019, VLOOKUP($B185,ListsReq!$AC$153:$AF$300,3,FALSE),""))</f>
        <v>#N/A</v>
      </c>
      <c r="G185" s="200" t="e">
        <f>VLOOKUP($B185,ListsReq!$AC$3:$AF$150,4,FALSE)</f>
        <v>#N/A</v>
      </c>
      <c r="H185" s="199" t="e">
        <f t="shared" si="3"/>
        <v>#N/A</v>
      </c>
      <c r="I185" s="444" t="s">
        <v>936</v>
      </c>
      <c r="J185" s="147"/>
      <c r="K185" s="147"/>
      <c r="L185" s="147"/>
      <c r="M185" s="293"/>
      <c r="N185" s="145"/>
      <c r="O185" s="145"/>
    </row>
    <row r="186" spans="1:15" ht="15.75" hidden="1" thickBot="1" x14ac:dyDescent="0.3">
      <c r="A186" s="294"/>
      <c r="B186" s="163"/>
      <c r="C186" s="203" t="s">
        <v>924</v>
      </c>
      <c r="D186" s="159"/>
      <c r="E186" s="200" t="e">
        <f>VLOOKUP($B186,ListsReq!$AC$3:$AF$150,2,FALSE)</f>
        <v>#N/A</v>
      </c>
      <c r="F186" s="201" t="e">
        <f>IF($C$115=2020, VLOOKUP($B186,ListsReq!$AC$3:$AF$150,3,FALSE), IF($C$115=2019, VLOOKUP($B186,ListsReq!$AC$153:$AF$300,3,FALSE),""))</f>
        <v>#N/A</v>
      </c>
      <c r="G186" s="200" t="e">
        <f>VLOOKUP($B186,ListsReq!$AC$3:$AF$150,4,FALSE)</f>
        <v>#N/A</v>
      </c>
      <c r="H186" s="199" t="e">
        <f t="shared" si="3"/>
        <v>#N/A</v>
      </c>
      <c r="I186" s="444" t="s">
        <v>936</v>
      </c>
      <c r="J186" s="147"/>
      <c r="K186" s="147"/>
      <c r="L186" s="147"/>
      <c r="M186" s="293"/>
      <c r="N186" s="145"/>
      <c r="O186" s="145"/>
    </row>
    <row r="187" spans="1:15" ht="15.75" hidden="1" thickBot="1" x14ac:dyDescent="0.3">
      <c r="A187" s="294"/>
      <c r="B187" s="163"/>
      <c r="C187" s="203" t="s">
        <v>925</v>
      </c>
      <c r="D187" s="159"/>
      <c r="E187" s="200" t="e">
        <f>VLOOKUP($B187,ListsReq!$AC$3:$AF$150,2,FALSE)</f>
        <v>#N/A</v>
      </c>
      <c r="F187" s="201" t="e">
        <f>IF($C$115=2020, VLOOKUP($B187,ListsReq!$AC$3:$AF$150,3,FALSE), IF($C$115=2019, VLOOKUP($B187,ListsReq!$AC$153:$AF$300,3,FALSE),""))</f>
        <v>#N/A</v>
      </c>
      <c r="G187" s="200" t="e">
        <f>VLOOKUP($B187,ListsReq!$AC$3:$AF$150,4,FALSE)</f>
        <v>#N/A</v>
      </c>
      <c r="H187" s="199" t="e">
        <f t="shared" si="3"/>
        <v>#N/A</v>
      </c>
      <c r="I187" s="444" t="s">
        <v>936</v>
      </c>
      <c r="J187" s="147"/>
      <c r="K187" s="147"/>
      <c r="L187" s="147"/>
      <c r="M187" s="293"/>
      <c r="N187" s="145"/>
      <c r="O187" s="145"/>
    </row>
    <row r="188" spans="1:15" ht="15.75" hidden="1" thickBot="1" x14ac:dyDescent="0.3">
      <c r="A188" s="294"/>
      <c r="B188" s="163"/>
      <c r="C188" s="203" t="s">
        <v>926</v>
      </c>
      <c r="D188" s="159"/>
      <c r="E188" s="200" t="e">
        <f>VLOOKUP($B188,ListsReq!$AC$3:$AF$150,2,FALSE)</f>
        <v>#N/A</v>
      </c>
      <c r="F188" s="201" t="e">
        <f>IF($C$115=2020, VLOOKUP($B188,ListsReq!$AC$3:$AF$150,3,FALSE), IF($C$115=2019, VLOOKUP($B188,ListsReq!$AC$153:$AF$300,3,FALSE),""))</f>
        <v>#N/A</v>
      </c>
      <c r="G188" s="200" t="e">
        <f>VLOOKUP($B188,ListsReq!$AC$3:$AF$150,4,FALSE)</f>
        <v>#N/A</v>
      </c>
      <c r="H188" s="199" t="e">
        <f t="shared" si="3"/>
        <v>#N/A</v>
      </c>
      <c r="I188" s="444" t="s">
        <v>936</v>
      </c>
      <c r="J188" s="147"/>
      <c r="K188" s="147"/>
      <c r="L188" s="147"/>
      <c r="M188" s="293"/>
      <c r="N188" s="145"/>
      <c r="O188" s="145"/>
    </row>
    <row r="189" spans="1:15" ht="15.75" hidden="1" thickBot="1" x14ac:dyDescent="0.3">
      <c r="A189" s="294"/>
      <c r="B189" s="163"/>
      <c r="C189" s="203" t="s">
        <v>927</v>
      </c>
      <c r="D189" s="159"/>
      <c r="E189" s="200" t="e">
        <f>VLOOKUP($B189,ListsReq!$AC$3:$AF$150,2,FALSE)</f>
        <v>#N/A</v>
      </c>
      <c r="F189" s="201" t="e">
        <f>IF($C$115=2020, VLOOKUP($B189,ListsReq!$AC$3:$AF$150,3,FALSE), IF($C$115=2019, VLOOKUP($B189,ListsReq!$AC$153:$AF$300,3,FALSE),""))</f>
        <v>#N/A</v>
      </c>
      <c r="G189" s="200" t="e">
        <f>VLOOKUP($B189,ListsReq!$AC$3:$AF$150,4,FALSE)</f>
        <v>#N/A</v>
      </c>
      <c r="H189" s="199" t="e">
        <f t="shared" si="3"/>
        <v>#N/A</v>
      </c>
      <c r="I189" s="444" t="s">
        <v>936</v>
      </c>
      <c r="J189" s="147"/>
      <c r="K189" s="147"/>
      <c r="L189" s="147"/>
      <c r="M189" s="293"/>
      <c r="N189" s="145"/>
      <c r="O189" s="145"/>
    </row>
    <row r="190" spans="1:15" ht="15.75" hidden="1" thickBot="1" x14ac:dyDescent="0.3">
      <c r="A190" s="294"/>
      <c r="B190" s="163"/>
      <c r="C190" s="203" t="s">
        <v>928</v>
      </c>
      <c r="D190" s="159"/>
      <c r="E190" s="200" t="e">
        <f>VLOOKUP($B190,ListsReq!$AC$3:$AF$150,2,FALSE)</f>
        <v>#N/A</v>
      </c>
      <c r="F190" s="201" t="e">
        <f>IF($C$115=2020, VLOOKUP($B190,ListsReq!$AC$3:$AF$150,3,FALSE), IF($C$115=2019, VLOOKUP($B190,ListsReq!$AC$153:$AF$300,3,FALSE),""))</f>
        <v>#N/A</v>
      </c>
      <c r="G190" s="200" t="e">
        <f>VLOOKUP($B190,ListsReq!$AC$3:$AF$150,4,FALSE)</f>
        <v>#N/A</v>
      </c>
      <c r="H190" s="199" t="e">
        <f t="shared" si="3"/>
        <v>#N/A</v>
      </c>
      <c r="I190" s="444" t="s">
        <v>936</v>
      </c>
      <c r="J190" s="147"/>
      <c r="K190" s="147"/>
      <c r="L190" s="147"/>
      <c r="M190" s="293"/>
      <c r="N190" s="145"/>
      <c r="O190" s="145"/>
    </row>
    <row r="191" spans="1:15" ht="15.75" hidden="1" thickBot="1" x14ac:dyDescent="0.3">
      <c r="A191" s="294"/>
      <c r="B191" s="163"/>
      <c r="C191" s="203" t="s">
        <v>929</v>
      </c>
      <c r="D191" s="159"/>
      <c r="E191" s="200" t="e">
        <f>VLOOKUP($B191,ListsReq!$AC$3:$AF$150,2,FALSE)</f>
        <v>#N/A</v>
      </c>
      <c r="F191" s="201" t="e">
        <f>IF($C$115=2020, VLOOKUP($B191,ListsReq!$AC$3:$AF$150,3,FALSE), IF($C$115=2019, VLOOKUP($B191,ListsReq!$AC$153:$AF$300,3,FALSE),""))</f>
        <v>#N/A</v>
      </c>
      <c r="G191" s="200" t="e">
        <f>VLOOKUP($B191,ListsReq!$AC$3:$AF$150,4,FALSE)</f>
        <v>#N/A</v>
      </c>
      <c r="H191" s="199" t="e">
        <f t="shared" si="3"/>
        <v>#N/A</v>
      </c>
      <c r="I191" s="444" t="s">
        <v>936</v>
      </c>
      <c r="J191" s="147"/>
      <c r="K191" s="147"/>
      <c r="L191" s="147"/>
      <c r="M191" s="293"/>
      <c r="N191" s="145"/>
      <c r="O191" s="145"/>
    </row>
    <row r="192" spans="1:15" ht="15.75" hidden="1" thickBot="1" x14ac:dyDescent="0.3">
      <c r="A192" s="294"/>
      <c r="B192" s="163"/>
      <c r="C192" s="203" t="s">
        <v>930</v>
      </c>
      <c r="D192" s="159"/>
      <c r="E192" s="200" t="e">
        <f>VLOOKUP($B192,ListsReq!$AC$3:$AF$150,2,FALSE)</f>
        <v>#N/A</v>
      </c>
      <c r="F192" s="201" t="e">
        <f>IF($C$115=2020, VLOOKUP($B192,ListsReq!$AC$3:$AF$150,3,FALSE), IF($C$115=2019, VLOOKUP($B192,ListsReq!$AC$153:$AF$300,3,FALSE),""))</f>
        <v>#N/A</v>
      </c>
      <c r="G192" s="200" t="e">
        <f>VLOOKUP($B192,ListsReq!$AC$3:$AF$150,4,FALSE)</f>
        <v>#N/A</v>
      </c>
      <c r="H192" s="199" t="e">
        <f t="shared" si="3"/>
        <v>#N/A</v>
      </c>
      <c r="I192" s="444" t="s">
        <v>936</v>
      </c>
      <c r="J192" s="147"/>
      <c r="K192" s="147"/>
      <c r="L192" s="147"/>
      <c r="M192" s="293"/>
      <c r="N192" s="145"/>
      <c r="O192" s="145"/>
    </row>
    <row r="193" spans="1:15" ht="15.75" hidden="1" thickBot="1" x14ac:dyDescent="0.3">
      <c r="A193" s="294"/>
      <c r="B193" s="163"/>
      <c r="C193" s="203" t="s">
        <v>931</v>
      </c>
      <c r="D193" s="159"/>
      <c r="E193" s="200" t="e">
        <f>VLOOKUP($B193,ListsReq!$AC$3:$AF$150,2,FALSE)</f>
        <v>#N/A</v>
      </c>
      <c r="F193" s="201" t="e">
        <f>IF($C$115=2020, VLOOKUP($B193,ListsReq!$AC$3:$AF$150,3,FALSE), IF($C$115=2019, VLOOKUP($B193,ListsReq!$AC$153:$AF$300,3,FALSE),""))</f>
        <v>#N/A</v>
      </c>
      <c r="G193" s="200" t="e">
        <f>VLOOKUP($B193,ListsReq!$AC$3:$AF$150,4,FALSE)</f>
        <v>#N/A</v>
      </c>
      <c r="H193" s="199" t="e">
        <f t="shared" si="3"/>
        <v>#N/A</v>
      </c>
      <c r="I193" s="444" t="s">
        <v>936</v>
      </c>
      <c r="J193" s="147"/>
      <c r="K193" s="147"/>
      <c r="L193" s="147"/>
      <c r="M193" s="293"/>
      <c r="N193" s="145"/>
      <c r="O193" s="145"/>
    </row>
    <row r="194" spans="1:15" ht="15.75" hidden="1" thickBot="1" x14ac:dyDescent="0.3">
      <c r="A194" s="294"/>
      <c r="B194" s="163"/>
      <c r="C194" s="203" t="s">
        <v>932</v>
      </c>
      <c r="D194" s="159"/>
      <c r="E194" s="200" t="e">
        <f>VLOOKUP($B194,ListsReq!$AC$3:$AF$150,2,FALSE)</f>
        <v>#N/A</v>
      </c>
      <c r="F194" s="201" t="e">
        <f>IF($C$115=2020, VLOOKUP($B194,ListsReq!$AC$3:$AF$150,3,FALSE), IF($C$115=2019, VLOOKUP($B194,ListsReq!$AC$153:$AF$300,3,FALSE),""))</f>
        <v>#N/A</v>
      </c>
      <c r="G194" s="200" t="e">
        <f>VLOOKUP($B194,ListsReq!$AC$3:$AF$150,4,FALSE)</f>
        <v>#N/A</v>
      </c>
      <c r="H194" s="199" t="e">
        <f t="shared" si="3"/>
        <v>#N/A</v>
      </c>
      <c r="I194" s="444" t="s">
        <v>936</v>
      </c>
      <c r="J194" s="147"/>
      <c r="K194" s="147"/>
      <c r="L194" s="147"/>
      <c r="M194" s="293"/>
      <c r="N194" s="145"/>
      <c r="O194" s="145"/>
    </row>
    <row r="195" spans="1:15" ht="15.75" hidden="1" thickBot="1" x14ac:dyDescent="0.3">
      <c r="A195" s="294"/>
      <c r="B195" s="163"/>
      <c r="C195" s="203" t="s">
        <v>933</v>
      </c>
      <c r="D195" s="159"/>
      <c r="E195" s="200" t="e">
        <f>VLOOKUP($B195,ListsReq!$AC$3:$AF$150,2,FALSE)</f>
        <v>#N/A</v>
      </c>
      <c r="F195" s="201" t="e">
        <f>IF($C$115=2020, VLOOKUP($B195,ListsReq!$AC$3:$AF$150,3,FALSE), IF($C$115=2019, VLOOKUP($B195,ListsReq!$AC$153:$AF$300,3,FALSE),""))</f>
        <v>#N/A</v>
      </c>
      <c r="G195" s="200" t="e">
        <f>VLOOKUP($B195,ListsReq!$AC$3:$AF$150,4,FALSE)</f>
        <v>#N/A</v>
      </c>
      <c r="H195" s="199" t="e">
        <f t="shared" si="3"/>
        <v>#N/A</v>
      </c>
      <c r="I195" s="444" t="s">
        <v>936</v>
      </c>
      <c r="J195" s="147"/>
      <c r="K195" s="147"/>
      <c r="L195" s="147"/>
      <c r="M195" s="293"/>
      <c r="N195" s="145"/>
      <c r="O195" s="145"/>
    </row>
    <row r="196" spans="1:15" ht="15.75" thickBot="1" x14ac:dyDescent="0.3">
      <c r="A196" s="294"/>
      <c r="B196" s="163" t="s">
        <v>266</v>
      </c>
      <c r="C196" s="203" t="s">
        <v>195</v>
      </c>
      <c r="D196" s="159">
        <v>11265</v>
      </c>
      <c r="E196" s="200" t="str">
        <f>VLOOKUP($B196,ListsReq!$AC$3:$AF$150,2,FALSE)</f>
        <v>tonnes</v>
      </c>
      <c r="F196" s="201">
        <f>IF($C$115=2020, VLOOKUP($B196,ListsReq!$AC$3:$AF$150,3,FALSE), IF($C$115=2019, VLOOKUP($B196,ListsReq!$AC$153:$AF$300,3,FALSE),""))</f>
        <v>10.203900000000001</v>
      </c>
      <c r="G196" s="200" t="str">
        <f>VLOOKUP($B196,ListsReq!$AC$3:$AF$150,4,FALSE)</f>
        <v>kgCO2e/tonne</v>
      </c>
      <c r="H196" s="199">
        <f>(F196*D196)/1000</f>
        <v>114.94693350000001</v>
      </c>
      <c r="I196" s="444" t="s">
        <v>936</v>
      </c>
      <c r="J196" s="147"/>
      <c r="K196" s="147"/>
      <c r="L196" s="147"/>
      <c r="M196" s="293"/>
      <c r="N196" s="145"/>
      <c r="O196" s="145"/>
    </row>
    <row r="197" spans="1:15" ht="15.75" thickBot="1" x14ac:dyDescent="0.3">
      <c r="A197" s="294"/>
      <c r="B197" s="163" t="s">
        <v>252</v>
      </c>
      <c r="C197" s="203" t="s">
        <v>195</v>
      </c>
      <c r="D197" s="159">
        <v>13484</v>
      </c>
      <c r="E197" s="200" t="str">
        <f>VLOOKUP($B197,ListsReq!$AC$3:$AF$150,2,FALSE)</f>
        <v>tonnes</v>
      </c>
      <c r="F197" s="201">
        <f>IF($C$115=2020, VLOOKUP($B197,ListsReq!$AC$3:$AF$150,3,FALSE), IF($C$115=2019, VLOOKUP($B197,ListsReq!$AC$153:$AF$300,3,FALSE),""))</f>
        <v>21.353999999999999</v>
      </c>
      <c r="G197" s="200" t="str">
        <f>VLOOKUP($B197,ListsReq!$AC$3:$AF$150,4,FALSE)</f>
        <v>kg CO2e/tonne</v>
      </c>
      <c r="H197" s="199">
        <f>(F197*D197)/1000</f>
        <v>287.93733600000002</v>
      </c>
      <c r="I197" s="444" t="s">
        <v>936</v>
      </c>
      <c r="J197" s="147"/>
      <c r="K197" s="147"/>
      <c r="L197" s="147"/>
      <c r="M197" s="293"/>
      <c r="N197" s="145"/>
      <c r="O197" s="145"/>
    </row>
    <row r="198" spans="1:15" ht="15.75" thickBot="1" x14ac:dyDescent="0.3">
      <c r="A198" s="294"/>
      <c r="B198" s="163"/>
      <c r="C198" s="203" t="s">
        <v>195</v>
      </c>
      <c r="D198" s="442"/>
      <c r="E198" s="200" t="e">
        <f>VLOOKUP($B198,ListsReq!$AC$3:$AF$150,2,FALSE)</f>
        <v>#N/A</v>
      </c>
      <c r="F198" s="201" t="e">
        <f>IF($C$115=2020, VLOOKUP($B198,ListsReq!$AC$3:$AF$150,3,FALSE), IF($C$115=2019, VLOOKUP($B198,ListsReq!$AC$153:$AF$300,3,FALSE),""))</f>
        <v>#N/A</v>
      </c>
      <c r="G198" s="200" t="e">
        <f>VLOOKUP($B198,ListsReq!$AC$3:$AF$150,4,FALSE)</f>
        <v>#N/A</v>
      </c>
      <c r="H198" s="199" t="e">
        <f t="shared" si="3"/>
        <v>#N/A</v>
      </c>
      <c r="I198" s="444" t="s">
        <v>936</v>
      </c>
      <c r="J198" s="147"/>
      <c r="K198" s="147"/>
      <c r="L198" s="147"/>
      <c r="M198" s="293"/>
      <c r="N198" s="145"/>
      <c r="O198" s="145"/>
    </row>
    <row r="199" spans="1:15" x14ac:dyDescent="0.25">
      <c r="A199" s="294"/>
      <c r="B199" s="163"/>
      <c r="C199" s="202"/>
      <c r="D199" s="159"/>
      <c r="E199" s="200" t="e">
        <f>VLOOKUP($B199,ListsReq!$AC$3:$AF$150,2,FALSE)</f>
        <v>#N/A</v>
      </c>
      <c r="F199" s="201" t="e">
        <f>IF($C$115=2020, VLOOKUP($B199,ListsReq!$AC$3:$AF$150,3,FALSE), IF($C$115=2019, VLOOKUP($B199,ListsReq!$AC$153:$AF$300,3,FALSE),""))</f>
        <v>#N/A</v>
      </c>
      <c r="G199" s="200" t="e">
        <f>VLOOKUP($B199,ListsReq!$AC$3:$AF$150,4,FALSE)</f>
        <v>#N/A</v>
      </c>
      <c r="H199" s="199" t="e">
        <f t="shared" ref="H199:H200" si="4">(F199*D199)/1000</f>
        <v>#N/A</v>
      </c>
      <c r="I199" s="158"/>
      <c r="J199" s="147"/>
      <c r="K199" s="147"/>
      <c r="L199" s="147"/>
      <c r="M199" s="293"/>
      <c r="N199" s="145"/>
      <c r="O199" s="145"/>
    </row>
    <row r="200" spans="1:15" x14ac:dyDescent="0.25">
      <c r="A200" s="294"/>
      <c r="B200" s="163"/>
      <c r="C200" s="202"/>
      <c r="D200" s="159"/>
      <c r="E200" s="200" t="e">
        <f>VLOOKUP($B200,ListsReq!$AC$3:$AF$150,2,FALSE)</f>
        <v>#N/A</v>
      </c>
      <c r="F200" s="201" t="e">
        <f>IF($C$115=2020, VLOOKUP($B200,ListsReq!$AC$3:$AF$150,3,FALSE), IF($C$115=2019, VLOOKUP($B200,ListsReq!$AC$153:$AF$300,3,FALSE),""))</f>
        <v>#N/A</v>
      </c>
      <c r="G200" s="200" t="e">
        <f>VLOOKUP($B200,ListsReq!$AC$3:$AF$150,4,FALSE)</f>
        <v>#N/A</v>
      </c>
      <c r="H200" s="199" t="e">
        <f t="shared" si="4"/>
        <v>#N/A</v>
      </c>
      <c r="I200" s="158"/>
      <c r="J200" s="147"/>
      <c r="K200" s="147"/>
      <c r="L200" s="147"/>
      <c r="M200" s="293"/>
      <c r="N200" s="145"/>
      <c r="O200" s="145"/>
    </row>
    <row r="201" spans="1:15" x14ac:dyDescent="0.25">
      <c r="A201" s="294"/>
      <c r="B201" s="163"/>
      <c r="C201" s="202"/>
      <c r="D201" s="159"/>
      <c r="E201" s="200" t="e">
        <f>VLOOKUP($B201,ListsReq!$AC$3:$AF$150,2,FALSE)</f>
        <v>#N/A</v>
      </c>
      <c r="F201" s="201" t="e">
        <f>IF($C$115=2020, VLOOKUP($B201,ListsReq!$AC$3:$AF$150,3,FALSE), IF($C$115=2019, VLOOKUP($B201,ListsReq!$AC$153:$AF$300,3,FALSE),""))</f>
        <v>#N/A</v>
      </c>
      <c r="G201" s="200" t="e">
        <f>VLOOKUP($B201,ListsReq!$AC$3:$AF$150,4,FALSE)</f>
        <v>#N/A</v>
      </c>
      <c r="H201" s="199" t="e">
        <f t="shared" si="3"/>
        <v>#N/A</v>
      </c>
      <c r="I201" s="158"/>
      <c r="J201" s="147"/>
      <c r="K201" s="147"/>
      <c r="L201" s="147"/>
      <c r="M201" s="293"/>
      <c r="N201" s="145"/>
      <c r="O201" s="145"/>
    </row>
    <row r="202" spans="1:15" x14ac:dyDescent="0.25">
      <c r="A202" s="294"/>
      <c r="B202" s="163"/>
      <c r="C202" s="202"/>
      <c r="D202" s="159"/>
      <c r="E202" s="200" t="e">
        <f>VLOOKUP($B202,ListsReq!$AC$3:$AF$150,2,FALSE)</f>
        <v>#N/A</v>
      </c>
      <c r="F202" s="201" t="e">
        <f>IF($C$115=2020, VLOOKUP($B202,ListsReq!$AC$3:$AF$150,3,FALSE), IF($C$115=2019, VLOOKUP($B202,ListsReq!$AC$153:$AF$300,3,FALSE),""))</f>
        <v>#N/A</v>
      </c>
      <c r="G202" s="200" t="e">
        <f>VLOOKUP($B202,ListsReq!$AC$3:$AF$150,4,FALSE)</f>
        <v>#N/A</v>
      </c>
      <c r="H202" s="199" t="e">
        <f t="shared" si="3"/>
        <v>#N/A</v>
      </c>
      <c r="I202" s="158"/>
      <c r="J202" s="147"/>
      <c r="K202" s="147"/>
      <c r="L202" s="147"/>
      <c r="M202" s="293"/>
      <c r="N202" s="145"/>
      <c r="O202" s="145"/>
    </row>
    <row r="203" spans="1:15" x14ac:dyDescent="0.25">
      <c r="A203" s="294"/>
      <c r="B203" s="163"/>
      <c r="C203" s="202"/>
      <c r="D203" s="159"/>
      <c r="E203" s="200" t="e">
        <f>VLOOKUP($B203,ListsReq!$AC$3:$AF$150,2,FALSE)</f>
        <v>#N/A</v>
      </c>
      <c r="F203" s="201" t="e">
        <f>IF($C$115=2020, VLOOKUP($B203,ListsReq!$AC$3:$AF$150,3,FALSE), IF($C$115=2019, VLOOKUP($B203,ListsReq!$AC$153:$AF$300,3,FALSE),""))</f>
        <v>#N/A</v>
      </c>
      <c r="G203" s="200" t="e">
        <f>VLOOKUP($B203,ListsReq!$AC$3:$AF$150,4,FALSE)</f>
        <v>#N/A</v>
      </c>
      <c r="H203" s="199" t="e">
        <f t="shared" si="3"/>
        <v>#N/A</v>
      </c>
      <c r="I203" s="158"/>
      <c r="J203" s="147"/>
      <c r="K203" s="147"/>
      <c r="L203" s="147"/>
      <c r="M203" s="293"/>
      <c r="N203" s="145"/>
      <c r="O203" s="145"/>
    </row>
    <row r="204" spans="1:15" x14ac:dyDescent="0.25">
      <c r="A204" s="294"/>
      <c r="B204" s="163"/>
      <c r="C204" s="202"/>
      <c r="D204" s="159"/>
      <c r="E204" s="200" t="e">
        <f>VLOOKUP($B204,ListsReq!$AC$3:$AF$150,2,FALSE)</f>
        <v>#N/A</v>
      </c>
      <c r="F204" s="201" t="e">
        <f>IF($C$115=2020, VLOOKUP($B204,ListsReq!$AC$3:$AF$150,3,FALSE), IF($C$115=2019, VLOOKUP($B204,ListsReq!$AC$153:$AF$300,3,FALSE),""))</f>
        <v>#N/A</v>
      </c>
      <c r="G204" s="200" t="e">
        <f>VLOOKUP($B204,ListsReq!$AC$3:$AF$150,4,FALSE)</f>
        <v>#N/A</v>
      </c>
      <c r="H204" s="199" t="e">
        <f t="shared" si="3"/>
        <v>#N/A</v>
      </c>
      <c r="I204" s="158"/>
      <c r="J204" s="147"/>
      <c r="K204" s="147"/>
      <c r="L204" s="147"/>
      <c r="M204" s="293"/>
      <c r="N204" s="145"/>
      <c r="O204" s="145"/>
    </row>
    <row r="205" spans="1:15" x14ac:dyDescent="0.25">
      <c r="A205" s="294"/>
      <c r="B205" s="163"/>
      <c r="C205" s="202"/>
      <c r="D205" s="159"/>
      <c r="E205" s="200" t="e">
        <f>VLOOKUP($B205,ListsReq!$AC$3:$AF$150,2,FALSE)</f>
        <v>#N/A</v>
      </c>
      <c r="F205" s="201" t="e">
        <f>IF($C$115=2020, VLOOKUP($B205,ListsReq!$AC$3:$AF$150,3,FALSE), IF($C$115=2019, VLOOKUP($B205,ListsReq!$AC$153:$AF$300,3,FALSE),""))</f>
        <v>#N/A</v>
      </c>
      <c r="G205" s="200" t="e">
        <f>VLOOKUP($B205,ListsReq!$AC$3:$AF$150,4,FALSE)</f>
        <v>#N/A</v>
      </c>
      <c r="H205" s="199" t="e">
        <f t="shared" si="3"/>
        <v>#N/A</v>
      </c>
      <c r="I205" s="158"/>
      <c r="J205" s="147"/>
      <c r="K205" s="147"/>
      <c r="L205" s="147"/>
      <c r="M205" s="293"/>
      <c r="N205" s="145"/>
      <c r="O205" s="145"/>
    </row>
    <row r="206" spans="1:15" x14ac:dyDescent="0.25">
      <c r="A206" s="294"/>
      <c r="B206" s="163"/>
      <c r="C206" s="202"/>
      <c r="D206" s="159"/>
      <c r="E206" s="200" t="e">
        <f>VLOOKUP($B206,ListsReq!$AC$3:$AF$150,2,FALSE)</f>
        <v>#N/A</v>
      </c>
      <c r="F206" s="201" t="e">
        <f>IF($C$115=2020, VLOOKUP($B206,ListsReq!$AC$3:$AF$150,3,FALSE), IF($C$115=2019, VLOOKUP($B206,ListsReq!$AC$153:$AF$300,3,FALSE),""))</f>
        <v>#N/A</v>
      </c>
      <c r="G206" s="200" t="e">
        <f>VLOOKUP($B206,ListsReq!$AC$3:$AF$150,4,FALSE)</f>
        <v>#N/A</v>
      </c>
      <c r="H206" s="199" t="e">
        <f t="shared" si="3"/>
        <v>#N/A</v>
      </c>
      <c r="I206" s="158"/>
      <c r="J206" s="147"/>
      <c r="K206" s="147"/>
      <c r="L206" s="147"/>
      <c r="M206" s="293"/>
      <c r="N206" s="145"/>
      <c r="O206" s="145"/>
    </row>
    <row r="207" spans="1:15" x14ac:dyDescent="0.25">
      <c r="A207" s="294"/>
      <c r="B207" s="163"/>
      <c r="C207" s="202"/>
      <c r="D207" s="159"/>
      <c r="E207" s="200" t="e">
        <f>VLOOKUP($B207,ListsReq!$AC$3:$AF$150,2,FALSE)</f>
        <v>#N/A</v>
      </c>
      <c r="F207" s="201" t="e">
        <f>IF($C$115=2020, VLOOKUP($B207,ListsReq!$AC$3:$AF$150,3,FALSE), IF($C$115=2019, VLOOKUP($B207,ListsReq!$AC$153:$AF$300,3,FALSE),""))</f>
        <v>#N/A</v>
      </c>
      <c r="G207" s="200" t="e">
        <f>VLOOKUP($B207,ListsReq!$AC$3:$AF$150,4,FALSE)</f>
        <v>#N/A</v>
      </c>
      <c r="H207" s="199" t="e">
        <f t="shared" si="3"/>
        <v>#N/A</v>
      </c>
      <c r="I207" s="158"/>
      <c r="J207" s="147"/>
      <c r="K207" s="147"/>
      <c r="L207" s="147"/>
      <c r="M207" s="293"/>
      <c r="N207" s="145"/>
      <c r="O207" s="145"/>
    </row>
    <row r="208" spans="1:15" ht="15.75" thickBot="1" x14ac:dyDescent="0.3">
      <c r="A208" s="294"/>
      <c r="B208" s="198"/>
      <c r="C208" s="197"/>
      <c r="D208" s="196"/>
      <c r="E208" s="195"/>
      <c r="F208" s="194"/>
      <c r="G208" s="200" t="e">
        <f>VLOOKUP($B208,ListsReq!$AC$3:$AF$150,4,FALSE)</f>
        <v>#N/A</v>
      </c>
      <c r="H208" s="193">
        <f>SUMIF(H118:H207,"&lt;&gt;#N/A")</f>
        <v>31382.434625760005</v>
      </c>
      <c r="I208" s="150"/>
      <c r="J208" s="147"/>
      <c r="K208" s="147"/>
      <c r="L208" s="147"/>
      <c r="M208" s="293"/>
      <c r="N208" s="145"/>
      <c r="O208" s="145"/>
    </row>
    <row r="209" spans="1:14" x14ac:dyDescent="0.25">
      <c r="A209" s="294"/>
      <c r="B209" s="147"/>
      <c r="C209" s="147"/>
      <c r="D209" s="147"/>
      <c r="E209" s="147"/>
      <c r="F209" s="147"/>
      <c r="G209" s="147"/>
      <c r="H209" s="147"/>
      <c r="I209" s="147"/>
      <c r="J209" s="147"/>
      <c r="K209" s="147"/>
      <c r="L209" s="147"/>
      <c r="M209" s="293"/>
      <c r="N209" s="145"/>
    </row>
    <row r="210" spans="1:14" x14ac:dyDescent="0.25">
      <c r="A210" s="295" t="s">
        <v>171</v>
      </c>
      <c r="B210" s="240" t="s">
        <v>170</v>
      </c>
      <c r="C210" s="147"/>
      <c r="D210" s="147"/>
      <c r="E210" s="147"/>
      <c r="F210" s="147"/>
      <c r="G210" s="147"/>
      <c r="H210" s="147"/>
      <c r="I210" s="147"/>
      <c r="J210" s="147"/>
      <c r="K210" s="147"/>
      <c r="L210" s="147"/>
      <c r="M210" s="293"/>
      <c r="N210" s="145"/>
    </row>
    <row r="211" spans="1:14" ht="26.25" customHeight="1" thickBot="1" x14ac:dyDescent="0.3">
      <c r="A211" s="295"/>
      <c r="B211" s="192" t="s">
        <v>608</v>
      </c>
      <c r="C211" s="147"/>
      <c r="D211" s="147"/>
      <c r="E211" s="147"/>
      <c r="F211" s="147"/>
      <c r="G211" s="147"/>
      <c r="H211" s="147"/>
      <c r="I211" s="147"/>
      <c r="J211" s="147"/>
      <c r="K211" s="147"/>
      <c r="L211" s="147"/>
      <c r="M211" s="293"/>
      <c r="N211" s="145"/>
    </row>
    <row r="212" spans="1:14" ht="21.75" customHeight="1" thickBot="1" x14ac:dyDescent="0.3">
      <c r="A212" s="295"/>
      <c r="B212" s="349"/>
      <c r="C212" s="511" t="s">
        <v>653</v>
      </c>
      <c r="D212" s="512"/>
      <c r="E212" s="511" t="s">
        <v>652</v>
      </c>
      <c r="F212" s="512"/>
      <c r="G212" s="348"/>
      <c r="H212" s="147"/>
      <c r="I212" s="147"/>
      <c r="J212" s="147"/>
      <c r="K212" s="147"/>
      <c r="L212" s="147"/>
      <c r="M212" s="293"/>
      <c r="N212" s="145"/>
    </row>
    <row r="213" spans="1:14" ht="35.25" customHeight="1" thickBot="1" x14ac:dyDescent="0.3">
      <c r="A213" s="295"/>
      <c r="B213" s="155" t="s">
        <v>650</v>
      </c>
      <c r="C213" s="154" t="s">
        <v>651</v>
      </c>
      <c r="D213" s="191" t="s">
        <v>169</v>
      </c>
      <c r="E213" s="154" t="s">
        <v>651</v>
      </c>
      <c r="F213" s="191" t="s">
        <v>169</v>
      </c>
      <c r="G213" s="191" t="s">
        <v>8</v>
      </c>
      <c r="H213" s="147"/>
      <c r="I213" s="147"/>
      <c r="J213" s="147"/>
      <c r="K213" s="147"/>
      <c r="L213" s="147"/>
      <c r="M213" s="293"/>
      <c r="N213" s="145"/>
    </row>
    <row r="214" spans="1:14" ht="115.5" thickBot="1" x14ac:dyDescent="0.3">
      <c r="A214" s="295"/>
      <c r="B214" s="163" t="s">
        <v>937</v>
      </c>
      <c r="C214" s="162">
        <v>245700</v>
      </c>
      <c r="D214" s="162"/>
      <c r="E214" s="162">
        <v>245700</v>
      </c>
      <c r="F214" s="345"/>
      <c r="G214" s="443" t="s">
        <v>938</v>
      </c>
      <c r="H214" s="147"/>
      <c r="I214" s="147"/>
      <c r="J214" s="147"/>
      <c r="K214" s="147"/>
      <c r="L214" s="147"/>
      <c r="M214" s="293"/>
      <c r="N214" s="145"/>
    </row>
    <row r="215" spans="1:14" ht="102.75" thickBot="1" x14ac:dyDescent="0.3">
      <c r="A215" s="295"/>
      <c r="B215" s="163" t="s">
        <v>347</v>
      </c>
      <c r="C215" s="162"/>
      <c r="D215" s="162"/>
      <c r="E215" s="162">
        <v>307260</v>
      </c>
      <c r="F215" s="345"/>
      <c r="G215" s="444" t="s">
        <v>939</v>
      </c>
      <c r="H215" s="147"/>
      <c r="I215" s="147"/>
      <c r="J215" s="147"/>
      <c r="K215" s="147"/>
      <c r="L215" s="147"/>
      <c r="M215" s="293"/>
      <c r="N215" s="145"/>
    </row>
    <row r="216" spans="1:14" ht="115.5" thickBot="1" x14ac:dyDescent="0.3">
      <c r="A216" s="295"/>
      <c r="B216" s="160" t="s">
        <v>1002</v>
      </c>
      <c r="C216" s="159"/>
      <c r="D216" s="159"/>
      <c r="E216" s="159"/>
      <c r="F216" s="346"/>
      <c r="G216" s="444" t="s">
        <v>940</v>
      </c>
      <c r="H216" s="147"/>
      <c r="I216" s="147"/>
      <c r="J216" s="147"/>
      <c r="K216" s="147"/>
      <c r="L216" s="147"/>
      <c r="M216" s="293"/>
      <c r="N216" s="145"/>
    </row>
    <row r="217" spans="1:14" x14ac:dyDescent="0.25">
      <c r="A217" s="295"/>
      <c r="B217" s="160"/>
      <c r="C217" s="159"/>
      <c r="D217" s="159"/>
      <c r="E217" s="159"/>
      <c r="F217" s="346"/>
      <c r="G217" s="158"/>
      <c r="H217" s="147"/>
      <c r="I217" s="147"/>
      <c r="J217" s="147"/>
      <c r="K217" s="147"/>
      <c r="L217" s="147"/>
      <c r="M217" s="293"/>
      <c r="N217" s="145"/>
    </row>
    <row r="218" spans="1:14" ht="15.75" thickBot="1" x14ac:dyDescent="0.3">
      <c r="A218" s="295"/>
      <c r="B218" s="152"/>
      <c r="C218" s="151"/>
      <c r="D218" s="151"/>
      <c r="E218" s="151"/>
      <c r="F218" s="347"/>
      <c r="G218" s="150"/>
      <c r="H218" s="147"/>
      <c r="I218" s="147"/>
      <c r="J218" s="147"/>
      <c r="K218" s="147"/>
      <c r="L218" s="147"/>
      <c r="M218" s="293"/>
      <c r="N218" s="145"/>
    </row>
    <row r="219" spans="1:14" x14ac:dyDescent="0.25">
      <c r="A219" s="295"/>
      <c r="B219" s="147"/>
      <c r="C219" s="147"/>
      <c r="D219" s="147"/>
      <c r="E219" s="147"/>
      <c r="F219" s="147"/>
      <c r="G219" s="147"/>
      <c r="H219" s="147"/>
      <c r="I219" s="147"/>
      <c r="J219" s="147"/>
      <c r="K219" s="147"/>
      <c r="L219" s="147"/>
      <c r="M219" s="293"/>
      <c r="N219" s="145"/>
    </row>
    <row r="220" spans="1:14" ht="22.7" customHeight="1" x14ac:dyDescent="0.25">
      <c r="A220" s="290"/>
      <c r="B220" s="149" t="s">
        <v>11</v>
      </c>
      <c r="C220" s="149"/>
      <c r="D220" s="149"/>
      <c r="E220" s="149"/>
      <c r="F220" s="149"/>
      <c r="G220" s="149"/>
      <c r="H220" s="149"/>
      <c r="I220" s="149"/>
      <c r="J220" s="149"/>
      <c r="K220" s="149"/>
      <c r="L220" s="149"/>
      <c r="M220" s="291"/>
      <c r="N220" s="145"/>
    </row>
    <row r="221" spans="1:14" ht="18.95" customHeight="1" x14ac:dyDescent="0.25">
      <c r="A221" s="292" t="s">
        <v>168</v>
      </c>
      <c r="B221" s="190" t="s">
        <v>167</v>
      </c>
      <c r="C221" s="170"/>
      <c r="D221" s="147"/>
      <c r="E221" s="147"/>
      <c r="F221" s="147"/>
      <c r="G221" s="147"/>
      <c r="H221" s="147"/>
      <c r="I221" s="147"/>
      <c r="J221" s="147"/>
      <c r="K221" s="147"/>
      <c r="L221" s="147"/>
      <c r="M221" s="293"/>
      <c r="N221" s="145"/>
    </row>
    <row r="222" spans="1:14" ht="51" customHeight="1" thickBot="1" x14ac:dyDescent="0.3">
      <c r="A222" s="294"/>
      <c r="B222" s="490" t="s">
        <v>654</v>
      </c>
      <c r="C222" s="490"/>
      <c r="D222" s="490"/>
      <c r="E222" s="490"/>
      <c r="F222" s="147"/>
      <c r="G222" s="147"/>
      <c r="H222" s="147"/>
      <c r="I222" s="147"/>
      <c r="J222" s="147"/>
      <c r="K222" s="147"/>
      <c r="L222" s="147"/>
      <c r="M222" s="293"/>
      <c r="N222" s="145"/>
    </row>
    <row r="223" spans="1:14" ht="30.75" thickBot="1" x14ac:dyDescent="0.3">
      <c r="A223" s="294"/>
      <c r="B223" s="189" t="s">
        <v>166</v>
      </c>
      <c r="C223" s="188" t="s">
        <v>165</v>
      </c>
      <c r="D223" s="188" t="s">
        <v>164</v>
      </c>
      <c r="E223" s="188" t="s">
        <v>9</v>
      </c>
      <c r="F223" s="188" t="s">
        <v>163</v>
      </c>
      <c r="G223" s="188" t="s">
        <v>655</v>
      </c>
      <c r="H223" s="188" t="s">
        <v>162</v>
      </c>
      <c r="I223" s="188" t="s">
        <v>161</v>
      </c>
      <c r="J223" s="188" t="s">
        <v>160</v>
      </c>
      <c r="K223" s="350" t="s">
        <v>656</v>
      </c>
      <c r="L223" s="351" t="s">
        <v>8</v>
      </c>
      <c r="M223" s="293"/>
      <c r="N223" s="145"/>
    </row>
    <row r="224" spans="1:14" ht="255" x14ac:dyDescent="0.25">
      <c r="A224" s="294"/>
      <c r="B224" s="187" t="s">
        <v>941</v>
      </c>
      <c r="C224" s="185" t="s">
        <v>498</v>
      </c>
      <c r="D224" s="186">
        <v>5</v>
      </c>
      <c r="E224" s="185" t="s">
        <v>523</v>
      </c>
      <c r="F224" s="185" t="s">
        <v>521</v>
      </c>
      <c r="G224" s="185">
        <v>2015</v>
      </c>
      <c r="H224" s="186">
        <v>32163</v>
      </c>
      <c r="I224" s="185" t="s">
        <v>1</v>
      </c>
      <c r="J224" s="185" t="s">
        <v>259</v>
      </c>
      <c r="K224" s="352">
        <v>22437</v>
      </c>
      <c r="L224" s="445" t="s">
        <v>942</v>
      </c>
      <c r="M224" s="293"/>
      <c r="N224" s="145"/>
    </row>
    <row r="225" spans="1:14" x14ac:dyDescent="0.25">
      <c r="A225" s="294"/>
      <c r="B225" s="184"/>
      <c r="C225" s="179"/>
      <c r="D225" s="162"/>
      <c r="E225" s="179"/>
      <c r="F225" s="179"/>
      <c r="G225" s="179"/>
      <c r="H225" s="162"/>
      <c r="I225" s="179"/>
      <c r="J225" s="179"/>
      <c r="K225" s="353"/>
      <c r="L225" s="161"/>
      <c r="M225" s="293"/>
      <c r="N225" s="145"/>
    </row>
    <row r="226" spans="1:14" x14ac:dyDescent="0.25">
      <c r="A226" s="294"/>
      <c r="B226" s="184"/>
      <c r="C226" s="179"/>
      <c r="D226" s="162"/>
      <c r="E226" s="179"/>
      <c r="F226" s="179"/>
      <c r="G226" s="179"/>
      <c r="H226" s="162"/>
      <c r="I226" s="179"/>
      <c r="J226" s="179"/>
      <c r="K226" s="353"/>
      <c r="L226" s="161"/>
      <c r="M226" s="293"/>
      <c r="N226" s="145"/>
    </row>
    <row r="227" spans="1:14" x14ac:dyDescent="0.25">
      <c r="A227" s="294"/>
      <c r="B227" s="184"/>
      <c r="C227" s="179"/>
      <c r="D227" s="162"/>
      <c r="E227" s="179"/>
      <c r="F227" s="179"/>
      <c r="G227" s="179"/>
      <c r="H227" s="162"/>
      <c r="I227" s="179"/>
      <c r="J227" s="179"/>
      <c r="K227" s="353"/>
      <c r="L227" s="161"/>
      <c r="M227" s="293"/>
      <c r="N227" s="145"/>
    </row>
    <row r="228" spans="1:14" x14ac:dyDescent="0.25">
      <c r="A228" s="294"/>
      <c r="B228" s="184"/>
      <c r="C228" s="179"/>
      <c r="D228" s="162"/>
      <c r="E228" s="179"/>
      <c r="F228" s="179"/>
      <c r="G228" s="179"/>
      <c r="H228" s="162"/>
      <c r="I228" s="179"/>
      <c r="J228" s="179"/>
      <c r="K228" s="353"/>
      <c r="L228" s="161"/>
      <c r="M228" s="293"/>
      <c r="N228" s="145"/>
    </row>
    <row r="229" spans="1:14" x14ac:dyDescent="0.25">
      <c r="A229" s="294"/>
      <c r="B229" s="184"/>
      <c r="C229" s="179"/>
      <c r="D229" s="162"/>
      <c r="E229" s="179"/>
      <c r="F229" s="179"/>
      <c r="G229" s="179"/>
      <c r="H229" s="162"/>
      <c r="I229" s="179"/>
      <c r="J229" s="179"/>
      <c r="K229" s="353"/>
      <c r="L229" s="161"/>
      <c r="M229" s="293"/>
      <c r="N229" s="145"/>
    </row>
    <row r="230" spans="1:14" x14ac:dyDescent="0.25">
      <c r="A230" s="294"/>
      <c r="B230" s="184"/>
      <c r="C230" s="179"/>
      <c r="D230" s="162"/>
      <c r="E230" s="179"/>
      <c r="F230" s="179"/>
      <c r="G230" s="179"/>
      <c r="H230" s="162"/>
      <c r="I230" s="179"/>
      <c r="J230" s="179"/>
      <c r="K230" s="353"/>
      <c r="L230" s="161"/>
      <c r="M230" s="293"/>
      <c r="N230" s="145"/>
    </row>
    <row r="231" spans="1:14" x14ac:dyDescent="0.25">
      <c r="A231" s="294"/>
      <c r="B231" s="184"/>
      <c r="C231" s="179"/>
      <c r="D231" s="162"/>
      <c r="E231" s="179"/>
      <c r="F231" s="179"/>
      <c r="G231" s="179"/>
      <c r="H231" s="162"/>
      <c r="I231" s="179"/>
      <c r="J231" s="179"/>
      <c r="K231" s="353"/>
      <c r="L231" s="161"/>
      <c r="M231" s="293"/>
      <c r="N231" s="145"/>
    </row>
    <row r="232" spans="1:14" ht="15.75" thickBot="1" x14ac:dyDescent="0.3">
      <c r="A232" s="294"/>
      <c r="B232" s="183"/>
      <c r="C232" s="175"/>
      <c r="D232" s="151"/>
      <c r="E232" s="175"/>
      <c r="F232" s="175"/>
      <c r="G232" s="175"/>
      <c r="H232" s="151"/>
      <c r="I232" s="175"/>
      <c r="J232" s="175"/>
      <c r="K232" s="354"/>
      <c r="L232" s="150"/>
      <c r="M232" s="293"/>
      <c r="N232" s="145"/>
    </row>
    <row r="233" spans="1:14" x14ac:dyDescent="0.25">
      <c r="A233" s="295"/>
      <c r="B233" s="147"/>
      <c r="C233" s="147"/>
      <c r="D233" s="147"/>
      <c r="E233" s="147"/>
      <c r="F233" s="147"/>
      <c r="G233" s="147"/>
      <c r="H233" s="147"/>
      <c r="I233" s="147"/>
      <c r="J233" s="147"/>
      <c r="K233" s="147"/>
      <c r="L233" s="147"/>
      <c r="M233" s="293"/>
      <c r="N233" s="145"/>
    </row>
    <row r="234" spans="1:14" ht="18.75" x14ac:dyDescent="0.25">
      <c r="A234" s="290"/>
      <c r="B234" s="149" t="s">
        <v>159</v>
      </c>
      <c r="C234" s="149"/>
      <c r="D234" s="149"/>
      <c r="E234" s="149"/>
      <c r="F234" s="149"/>
      <c r="G234" s="149"/>
      <c r="H234" s="149"/>
      <c r="I234" s="149"/>
      <c r="J234" s="149"/>
      <c r="K234" s="149"/>
      <c r="L234" s="149"/>
      <c r="M234" s="291"/>
      <c r="N234" s="145"/>
    </row>
    <row r="235" spans="1:14" ht="19.5" customHeight="1" x14ac:dyDescent="0.25">
      <c r="A235" s="292" t="s">
        <v>158</v>
      </c>
      <c r="B235" s="515" t="s">
        <v>609</v>
      </c>
      <c r="C235" s="516"/>
      <c r="D235" s="516"/>
      <c r="E235" s="516"/>
      <c r="F235" s="147"/>
      <c r="G235" s="147"/>
      <c r="H235" s="147"/>
      <c r="I235" s="147"/>
      <c r="J235" s="147"/>
      <c r="K235" s="147"/>
      <c r="L235" s="147"/>
      <c r="M235" s="293"/>
      <c r="N235" s="145"/>
    </row>
    <row r="236" spans="1:14" ht="56.25" customHeight="1" thickBot="1" x14ac:dyDescent="0.3">
      <c r="A236" s="295"/>
      <c r="B236" s="490" t="s">
        <v>610</v>
      </c>
      <c r="C236" s="490"/>
      <c r="D236" s="490"/>
      <c r="E236" s="490"/>
      <c r="F236" s="147"/>
      <c r="G236" s="147"/>
      <c r="H236" s="147"/>
      <c r="I236" s="147"/>
      <c r="J236" s="147"/>
      <c r="K236" s="147"/>
      <c r="L236" s="147"/>
      <c r="M236" s="293"/>
      <c r="N236" s="145"/>
    </row>
    <row r="237" spans="1:14" ht="33" x14ac:dyDescent="0.25">
      <c r="A237" s="295"/>
      <c r="B237" s="155" t="s">
        <v>134</v>
      </c>
      <c r="C237" s="154" t="s">
        <v>143</v>
      </c>
      <c r="D237" s="153" t="s">
        <v>8</v>
      </c>
      <c r="E237" s="241"/>
      <c r="F237" s="147"/>
      <c r="G237" s="147"/>
      <c r="H237" s="147"/>
      <c r="I237" s="147"/>
      <c r="J237" s="147"/>
      <c r="K237" s="147"/>
      <c r="L237" s="147"/>
      <c r="M237" s="293"/>
      <c r="N237" s="145"/>
    </row>
    <row r="238" spans="1:14" ht="15.75" x14ac:dyDescent="0.3">
      <c r="A238" s="295"/>
      <c r="B238" s="163" t="s">
        <v>142</v>
      </c>
      <c r="C238" s="162">
        <v>1221</v>
      </c>
      <c r="D238" s="446" t="s">
        <v>943</v>
      </c>
      <c r="E238" s="241"/>
      <c r="F238" s="147"/>
      <c r="G238" s="147"/>
      <c r="H238" s="147"/>
      <c r="I238" s="147"/>
      <c r="J238" s="147"/>
      <c r="K238" s="147"/>
      <c r="L238" s="147"/>
      <c r="M238" s="293"/>
      <c r="N238" s="145"/>
    </row>
    <row r="239" spans="1:14" x14ac:dyDescent="0.25">
      <c r="A239" s="295"/>
      <c r="B239" s="163" t="s">
        <v>141</v>
      </c>
      <c r="C239" s="162">
        <v>90</v>
      </c>
      <c r="D239" s="446" t="s">
        <v>944</v>
      </c>
      <c r="E239" s="241"/>
      <c r="F239" s="147"/>
      <c r="G239" s="147"/>
      <c r="H239" s="147"/>
      <c r="I239" s="147"/>
      <c r="J239" s="147"/>
      <c r="K239" s="147"/>
      <c r="L239" s="147"/>
      <c r="M239" s="293"/>
      <c r="N239" s="145"/>
    </row>
    <row r="240" spans="1:14" x14ac:dyDescent="0.25">
      <c r="A240" s="295"/>
      <c r="B240" s="163" t="s">
        <v>140</v>
      </c>
      <c r="C240" s="162"/>
      <c r="D240" s="161"/>
      <c r="E240" s="241"/>
      <c r="F240" s="147"/>
      <c r="G240" s="147"/>
      <c r="H240" s="147"/>
      <c r="I240" s="147"/>
      <c r="J240" s="147"/>
      <c r="K240" s="147"/>
      <c r="L240" s="147"/>
      <c r="M240" s="293"/>
      <c r="N240" s="145"/>
    </row>
    <row r="241" spans="1:14" x14ac:dyDescent="0.25">
      <c r="A241" s="295"/>
      <c r="B241" s="163" t="s">
        <v>3</v>
      </c>
      <c r="C241" s="162"/>
      <c r="D241" s="161"/>
      <c r="E241" s="241"/>
      <c r="F241" s="147"/>
      <c r="G241" s="147"/>
      <c r="H241" s="147"/>
      <c r="I241" s="147"/>
      <c r="J241" s="147"/>
      <c r="K241" s="147"/>
      <c r="L241" s="147"/>
      <c r="M241" s="293"/>
      <c r="N241" s="145"/>
    </row>
    <row r="242" spans="1:14" x14ac:dyDescent="0.25">
      <c r="A242" s="295"/>
      <c r="B242" s="163" t="s">
        <v>139</v>
      </c>
      <c r="C242" s="162"/>
      <c r="D242" s="161"/>
      <c r="E242" s="241"/>
      <c r="F242" s="147"/>
      <c r="G242" s="147"/>
      <c r="H242" s="147"/>
      <c r="I242" s="147"/>
      <c r="J242" s="147"/>
      <c r="K242" s="147"/>
      <c r="L242" s="147"/>
      <c r="M242" s="293"/>
      <c r="N242" s="145"/>
    </row>
    <row r="243" spans="1:14" x14ac:dyDescent="0.25">
      <c r="A243" s="295"/>
      <c r="B243" s="163" t="s">
        <v>138</v>
      </c>
      <c r="C243" s="162"/>
      <c r="D243" s="161"/>
      <c r="E243" s="241"/>
      <c r="F243" s="147"/>
      <c r="G243" s="147"/>
      <c r="H243" s="147"/>
      <c r="I243" s="147"/>
      <c r="J243" s="147"/>
      <c r="K243" s="147"/>
      <c r="L243" s="147"/>
      <c r="M243" s="293"/>
      <c r="N243" s="145"/>
    </row>
    <row r="244" spans="1:14" ht="15.75" x14ac:dyDescent="0.3">
      <c r="A244" s="295"/>
      <c r="B244" s="163" t="s">
        <v>157</v>
      </c>
      <c r="C244" s="434">
        <v>184</v>
      </c>
      <c r="D244" s="434" t="s">
        <v>945</v>
      </c>
      <c r="E244" s="241"/>
      <c r="F244" s="147"/>
      <c r="G244" s="147"/>
      <c r="H244" s="147"/>
      <c r="I244" s="147"/>
      <c r="J244" s="147"/>
      <c r="K244" s="147"/>
      <c r="L244" s="147"/>
      <c r="M244" s="293"/>
      <c r="N244" s="145"/>
    </row>
    <row r="245" spans="1:14" x14ac:dyDescent="0.25">
      <c r="A245" s="295"/>
      <c r="B245" s="163" t="s">
        <v>128</v>
      </c>
      <c r="C245" s="162"/>
      <c r="D245" s="161"/>
      <c r="E245" s="241"/>
      <c r="F245" s="147"/>
      <c r="G245" s="147"/>
      <c r="H245" s="147"/>
      <c r="I245" s="147"/>
      <c r="J245" s="147"/>
      <c r="K245" s="147"/>
      <c r="L245" s="147"/>
      <c r="M245" s="293"/>
      <c r="N245" s="145"/>
    </row>
    <row r="246" spans="1:14" x14ac:dyDescent="0.25">
      <c r="A246" s="295"/>
      <c r="B246" s="160" t="s">
        <v>127</v>
      </c>
      <c r="C246" s="159"/>
      <c r="D246" s="161"/>
      <c r="E246" s="241"/>
      <c r="F246" s="147"/>
      <c r="G246" s="147"/>
      <c r="H246" s="147"/>
      <c r="I246" s="147"/>
      <c r="J246" s="147"/>
      <c r="K246" s="147"/>
      <c r="L246" s="147"/>
      <c r="M246" s="293"/>
      <c r="N246" s="145"/>
    </row>
    <row r="247" spans="1:14" x14ac:dyDescent="0.25">
      <c r="A247" s="295"/>
      <c r="B247" s="160" t="s">
        <v>126</v>
      </c>
      <c r="C247" s="159"/>
      <c r="D247" s="161"/>
      <c r="E247" s="241"/>
      <c r="F247" s="147"/>
      <c r="G247" s="147"/>
      <c r="H247" s="147"/>
      <c r="I247" s="147"/>
      <c r="J247" s="147"/>
      <c r="K247" s="147"/>
      <c r="L247" s="147"/>
      <c r="M247" s="293"/>
      <c r="N247" s="145"/>
    </row>
    <row r="248" spans="1:14" ht="15.75" thickBot="1" x14ac:dyDescent="0.3">
      <c r="A248" s="295"/>
      <c r="B248" s="86" t="s">
        <v>125</v>
      </c>
      <c r="C248" s="157">
        <f>SUM(C238:C247)</f>
        <v>1495</v>
      </c>
      <c r="D248" s="156"/>
      <c r="E248" s="241"/>
      <c r="F248" s="147"/>
      <c r="G248" s="147"/>
      <c r="H248" s="147"/>
      <c r="I248" s="147"/>
      <c r="J248" s="147"/>
      <c r="K248" s="147"/>
      <c r="L248" s="147"/>
      <c r="M248" s="293"/>
      <c r="N248" s="145"/>
    </row>
    <row r="249" spans="1:14" x14ac:dyDescent="0.25">
      <c r="A249" s="295"/>
      <c r="B249" s="147"/>
      <c r="C249" s="147"/>
      <c r="D249" s="147"/>
      <c r="E249" s="147"/>
      <c r="F249" s="147"/>
      <c r="G249" s="147"/>
      <c r="H249" s="147"/>
      <c r="I249" s="147"/>
      <c r="J249" s="147"/>
      <c r="K249" s="147"/>
      <c r="L249" s="147"/>
      <c r="M249" s="293"/>
      <c r="N249" s="145"/>
    </row>
    <row r="250" spans="1:14" ht="16.5" customHeight="1" x14ac:dyDescent="0.25">
      <c r="A250" s="296" t="s">
        <v>156</v>
      </c>
      <c r="B250" s="509" t="s">
        <v>657</v>
      </c>
      <c r="C250" s="510"/>
      <c r="D250" s="510"/>
      <c r="E250" s="510"/>
      <c r="F250" s="147"/>
      <c r="G250" s="147"/>
      <c r="H250" s="147"/>
      <c r="I250" s="147"/>
      <c r="J250" s="147"/>
      <c r="K250" s="147"/>
      <c r="L250" s="147"/>
      <c r="M250" s="293"/>
      <c r="N250" s="145"/>
    </row>
    <row r="251" spans="1:14" ht="24" customHeight="1" thickBot="1" x14ac:dyDescent="0.3">
      <c r="A251" s="292"/>
      <c r="B251" s="513" t="s">
        <v>658</v>
      </c>
      <c r="C251" s="514"/>
      <c r="D251" s="514"/>
      <c r="E251" s="514"/>
      <c r="F251" s="147"/>
      <c r="G251" s="147"/>
      <c r="H251" s="147"/>
      <c r="I251" s="147"/>
      <c r="J251" s="147"/>
      <c r="K251" s="147"/>
      <c r="L251" s="147"/>
      <c r="M251" s="293"/>
      <c r="N251" s="145"/>
    </row>
    <row r="252" spans="1:14" ht="93" customHeight="1" thickBot="1" x14ac:dyDescent="0.3">
      <c r="A252" s="294"/>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ht="60.75" thickBot="1" x14ac:dyDescent="0.3">
      <c r="A253" s="294"/>
      <c r="B253" s="447" t="s">
        <v>946</v>
      </c>
      <c r="C253" s="448" t="s">
        <v>947</v>
      </c>
      <c r="D253" s="448" t="s">
        <v>259</v>
      </c>
      <c r="E253" s="448" t="s">
        <v>539</v>
      </c>
      <c r="F253" s="449">
        <v>831932</v>
      </c>
      <c r="G253" s="449">
        <v>5860</v>
      </c>
      <c r="H253" s="448">
        <v>10</v>
      </c>
      <c r="I253" s="448" t="s">
        <v>542</v>
      </c>
      <c r="J253" s="448">
        <v>355</v>
      </c>
      <c r="K253" s="449">
        <v>251487</v>
      </c>
      <c r="L253" s="448" t="s">
        <v>12</v>
      </c>
      <c r="M253" s="448" t="s">
        <v>948</v>
      </c>
      <c r="N253" s="145"/>
    </row>
    <row r="254" spans="1:14" ht="60.75" thickBot="1" x14ac:dyDescent="0.3">
      <c r="A254" s="294"/>
      <c r="B254" s="447" t="s">
        <v>949</v>
      </c>
      <c r="C254" s="448" t="s">
        <v>947</v>
      </c>
      <c r="D254" s="448" t="s">
        <v>259</v>
      </c>
      <c r="E254" s="448" t="s">
        <v>539</v>
      </c>
      <c r="F254" s="449">
        <v>682513</v>
      </c>
      <c r="G254" s="449">
        <v>4354</v>
      </c>
      <c r="H254" s="448">
        <v>10</v>
      </c>
      <c r="I254" s="448" t="s">
        <v>495</v>
      </c>
      <c r="J254" s="448">
        <v>90</v>
      </c>
      <c r="K254" s="449">
        <v>7679</v>
      </c>
      <c r="L254" s="448" t="s">
        <v>12</v>
      </c>
      <c r="M254" s="448" t="s">
        <v>948</v>
      </c>
      <c r="N254" s="145"/>
    </row>
    <row r="255" spans="1:14" ht="60.75" thickBot="1" x14ac:dyDescent="0.3">
      <c r="A255" s="294"/>
      <c r="B255" s="450" t="s">
        <v>950</v>
      </c>
      <c r="C255" s="451" t="s">
        <v>947</v>
      </c>
      <c r="D255" s="451" t="s">
        <v>259</v>
      </c>
      <c r="E255" s="451" t="s">
        <v>539</v>
      </c>
      <c r="F255" s="452">
        <v>1920000</v>
      </c>
      <c r="G255" s="451" t="s">
        <v>951</v>
      </c>
      <c r="H255" s="451">
        <v>10</v>
      </c>
      <c r="I255" s="451" t="s">
        <v>542</v>
      </c>
      <c r="J255" s="451">
        <v>866</v>
      </c>
      <c r="K255" s="452">
        <v>508307</v>
      </c>
      <c r="L255" s="451" t="s">
        <v>12</v>
      </c>
      <c r="M255" s="451" t="s">
        <v>948</v>
      </c>
      <c r="N255" s="145"/>
    </row>
    <row r="256" spans="1:14" ht="24.75" thickBot="1" x14ac:dyDescent="0.3">
      <c r="A256" s="294"/>
      <c r="B256" s="450" t="s">
        <v>3</v>
      </c>
      <c r="C256" s="451" t="s">
        <v>952</v>
      </c>
      <c r="D256" s="451" t="s">
        <v>259</v>
      </c>
      <c r="E256" s="451" t="s">
        <v>539</v>
      </c>
      <c r="F256" s="452">
        <v>780000</v>
      </c>
      <c r="G256" s="451" t="s">
        <v>951</v>
      </c>
      <c r="H256" s="451">
        <v>10</v>
      </c>
      <c r="I256" s="451" t="s">
        <v>953</v>
      </c>
      <c r="J256" s="451">
        <v>31</v>
      </c>
      <c r="K256" s="452">
        <v>114173</v>
      </c>
      <c r="L256" s="451" t="s">
        <v>538</v>
      </c>
      <c r="M256" s="453" t="s">
        <v>954</v>
      </c>
      <c r="N256" s="145"/>
    </row>
    <row r="257" spans="1:15" ht="36.75" thickBot="1" x14ac:dyDescent="0.3">
      <c r="A257" s="294"/>
      <c r="B257" s="450" t="s">
        <v>346</v>
      </c>
      <c r="C257" s="451" t="s">
        <v>955</v>
      </c>
      <c r="D257" s="451" t="s">
        <v>259</v>
      </c>
      <c r="E257" s="451" t="s">
        <v>539</v>
      </c>
      <c r="F257" s="452">
        <v>135312</v>
      </c>
      <c r="G257" s="451" t="s">
        <v>956</v>
      </c>
      <c r="H257" s="451">
        <v>10</v>
      </c>
      <c r="I257" s="451" t="s">
        <v>370</v>
      </c>
      <c r="J257" s="451" t="s">
        <v>956</v>
      </c>
      <c r="K257" s="451" t="s">
        <v>956</v>
      </c>
      <c r="L257" s="451" t="s">
        <v>538</v>
      </c>
      <c r="M257" s="453" t="s">
        <v>957</v>
      </c>
      <c r="N257" s="145"/>
    </row>
    <row r="258" spans="1:15" x14ac:dyDescent="0.25">
      <c r="A258" s="294"/>
      <c r="B258" s="163"/>
      <c r="C258" s="179"/>
      <c r="D258" s="179"/>
      <c r="E258" s="178"/>
      <c r="F258" s="162"/>
      <c r="G258" s="179"/>
      <c r="H258" s="179"/>
      <c r="I258" s="179"/>
      <c r="J258" s="162"/>
      <c r="K258" s="239"/>
      <c r="L258" s="177"/>
      <c r="M258" s="176"/>
      <c r="N258" s="145"/>
    </row>
    <row r="259" spans="1:15" x14ac:dyDescent="0.25">
      <c r="A259" s="294"/>
      <c r="B259" s="163"/>
      <c r="C259" s="179"/>
      <c r="D259" s="179"/>
      <c r="E259" s="178"/>
      <c r="F259" s="162"/>
      <c r="G259" s="179"/>
      <c r="H259" s="179"/>
      <c r="I259" s="179"/>
      <c r="J259" s="162"/>
      <c r="K259" s="239"/>
      <c r="L259" s="177"/>
      <c r="M259" s="176"/>
      <c r="N259" s="145"/>
    </row>
    <row r="260" spans="1:15" x14ac:dyDescent="0.25">
      <c r="A260" s="294"/>
      <c r="B260" s="163"/>
      <c r="C260" s="179"/>
      <c r="D260" s="179"/>
      <c r="E260" s="178"/>
      <c r="F260" s="162"/>
      <c r="G260" s="179"/>
      <c r="H260" s="179"/>
      <c r="I260" s="179"/>
      <c r="J260" s="162"/>
      <c r="K260" s="239"/>
      <c r="L260" s="177"/>
      <c r="M260" s="176"/>
      <c r="N260" s="145"/>
    </row>
    <row r="261" spans="1:15" x14ac:dyDescent="0.25">
      <c r="A261" s="294"/>
      <c r="B261" s="163"/>
      <c r="C261" s="179"/>
      <c r="D261" s="179"/>
      <c r="E261" s="178"/>
      <c r="F261" s="162"/>
      <c r="G261" s="179"/>
      <c r="H261" s="179"/>
      <c r="I261" s="179"/>
      <c r="J261" s="162"/>
      <c r="K261" s="239"/>
      <c r="L261" s="177"/>
      <c r="M261" s="176"/>
      <c r="N261" s="145"/>
    </row>
    <row r="262" spans="1:15" ht="15.75" thickBot="1" x14ac:dyDescent="0.3">
      <c r="A262" s="294"/>
      <c r="B262" s="152"/>
      <c r="C262" s="175"/>
      <c r="D262" s="175"/>
      <c r="E262" s="174"/>
      <c r="F262" s="151"/>
      <c r="G262" s="175"/>
      <c r="H262" s="175"/>
      <c r="I262" s="175"/>
      <c r="J262" s="151"/>
      <c r="K262" s="355"/>
      <c r="L262" s="173"/>
      <c r="M262" s="172"/>
      <c r="N262" s="145"/>
    </row>
    <row r="263" spans="1:15" x14ac:dyDescent="0.25">
      <c r="A263" s="292"/>
      <c r="B263" s="171"/>
      <c r="C263" s="170"/>
      <c r="D263" s="147"/>
      <c r="E263" s="147"/>
      <c r="F263" s="147"/>
      <c r="G263" s="147"/>
      <c r="H263" s="147"/>
      <c r="I263" s="147"/>
      <c r="J263" s="147"/>
      <c r="K263" s="147"/>
      <c r="L263" s="147"/>
      <c r="M263" s="293"/>
      <c r="N263" s="145"/>
    </row>
    <row r="264" spans="1:15" x14ac:dyDescent="0.25">
      <c r="A264" s="292" t="s">
        <v>146</v>
      </c>
      <c r="B264" s="501" t="s">
        <v>660</v>
      </c>
      <c r="C264" s="502"/>
      <c r="D264" s="502"/>
      <c r="E264" s="502"/>
      <c r="F264" s="147"/>
      <c r="G264" s="147"/>
      <c r="H264" s="147"/>
      <c r="I264" s="147"/>
      <c r="J264" s="147"/>
      <c r="K264" s="147"/>
      <c r="L264" s="147"/>
      <c r="M264" s="293"/>
      <c r="N264" s="145"/>
    </row>
    <row r="265" spans="1:15" ht="33.75" customHeight="1" thickBot="1" x14ac:dyDescent="0.3">
      <c r="A265" s="295"/>
      <c r="B265" s="508" t="s">
        <v>661</v>
      </c>
      <c r="C265" s="508"/>
      <c r="D265" s="508"/>
      <c r="E265" s="508"/>
      <c r="F265" s="147"/>
      <c r="G265" s="147"/>
      <c r="H265" s="147"/>
      <c r="I265" s="147"/>
      <c r="J265" s="147"/>
      <c r="K265" s="147"/>
      <c r="L265" s="147"/>
      <c r="M265" s="293"/>
      <c r="N265" s="169"/>
    </row>
    <row r="266" spans="1:15" ht="33" x14ac:dyDescent="0.25">
      <c r="A266" s="295"/>
      <c r="B266" s="155" t="s">
        <v>134</v>
      </c>
      <c r="C266" s="154" t="s">
        <v>133</v>
      </c>
      <c r="D266" s="154" t="s">
        <v>132</v>
      </c>
      <c r="E266" s="153" t="s">
        <v>8</v>
      </c>
      <c r="F266" s="241"/>
      <c r="G266" s="147"/>
      <c r="H266" s="147"/>
      <c r="I266" s="147"/>
      <c r="J266" s="147"/>
      <c r="K266" s="147"/>
      <c r="L266" s="147"/>
      <c r="M266" s="293"/>
      <c r="N266" s="168"/>
      <c r="O266" s="145"/>
    </row>
    <row r="267" spans="1:15" x14ac:dyDescent="0.25">
      <c r="A267" s="295"/>
      <c r="B267" s="163" t="s">
        <v>131</v>
      </c>
      <c r="C267" s="162"/>
      <c r="D267" s="162" t="s">
        <v>537</v>
      </c>
      <c r="E267" s="434" t="s">
        <v>958</v>
      </c>
      <c r="F267" s="241"/>
      <c r="G267" s="147"/>
      <c r="H267" s="147"/>
      <c r="I267" s="147"/>
      <c r="J267" s="147"/>
      <c r="K267" s="147"/>
      <c r="L267" s="147"/>
      <c r="M267" s="293"/>
      <c r="N267" s="168"/>
      <c r="O267" s="145"/>
    </row>
    <row r="268" spans="1:15" x14ac:dyDescent="0.25">
      <c r="A268" s="295"/>
      <c r="B268" s="163" t="s">
        <v>130</v>
      </c>
      <c r="C268" s="162"/>
      <c r="D268" s="162"/>
      <c r="E268" s="161"/>
      <c r="F268" s="241"/>
      <c r="G268" s="147"/>
      <c r="H268" s="147"/>
      <c r="I268" s="147"/>
      <c r="J268" s="147"/>
      <c r="K268" s="147"/>
      <c r="L268" s="147"/>
      <c r="M268" s="293"/>
      <c r="N268" s="168"/>
      <c r="O268" s="145"/>
    </row>
    <row r="269" spans="1:15" x14ac:dyDescent="0.25">
      <c r="A269" s="295"/>
      <c r="B269" s="163" t="s">
        <v>129</v>
      </c>
      <c r="C269" s="162"/>
      <c r="D269" s="162"/>
      <c r="E269" s="161"/>
      <c r="F269" s="241"/>
      <c r="G269" s="147"/>
      <c r="H269" s="147"/>
      <c r="I269" s="147"/>
      <c r="J269" s="147"/>
      <c r="K269" s="147"/>
      <c r="L269" s="147"/>
      <c r="M269" s="293"/>
      <c r="N269" s="168"/>
      <c r="O269" s="145"/>
    </row>
    <row r="270" spans="1:15" x14ac:dyDescent="0.25">
      <c r="A270" s="295"/>
      <c r="B270" s="163" t="s">
        <v>128</v>
      </c>
      <c r="C270" s="162"/>
      <c r="D270" s="162" t="s">
        <v>513</v>
      </c>
      <c r="E270" s="434" t="s">
        <v>959</v>
      </c>
      <c r="F270" s="241"/>
      <c r="G270" s="147"/>
      <c r="H270" s="147"/>
      <c r="I270" s="147"/>
      <c r="J270" s="147"/>
      <c r="K270" s="147"/>
      <c r="L270" s="147"/>
      <c r="M270" s="293"/>
      <c r="N270" s="168"/>
      <c r="O270" s="145"/>
    </row>
    <row r="271" spans="1:15" x14ac:dyDescent="0.25">
      <c r="A271" s="295"/>
      <c r="B271" s="160" t="s">
        <v>127</v>
      </c>
      <c r="C271" s="159"/>
      <c r="D271" s="159"/>
      <c r="E271" s="158"/>
      <c r="F271" s="241"/>
      <c r="G271" s="147"/>
      <c r="H271" s="147"/>
      <c r="I271" s="147"/>
      <c r="J271" s="147"/>
      <c r="K271" s="147"/>
      <c r="L271" s="147"/>
      <c r="M271" s="293"/>
      <c r="N271" s="168"/>
      <c r="O271" s="145"/>
    </row>
    <row r="272" spans="1:15" x14ac:dyDescent="0.25">
      <c r="A272" s="295"/>
      <c r="B272" s="160" t="s">
        <v>126</v>
      </c>
      <c r="C272" s="159"/>
      <c r="D272" s="159"/>
      <c r="E272" s="158"/>
      <c r="F272" s="241"/>
      <c r="G272" s="147"/>
      <c r="H272" s="147"/>
      <c r="I272" s="147"/>
      <c r="J272" s="147"/>
      <c r="K272" s="147"/>
      <c r="L272" s="147"/>
      <c r="M272" s="293"/>
      <c r="N272" s="168"/>
      <c r="O272" s="145"/>
    </row>
    <row r="273" spans="1:15" ht="15.75" thickBot="1" x14ac:dyDescent="0.3">
      <c r="A273" s="295"/>
      <c r="B273" s="86" t="s">
        <v>125</v>
      </c>
      <c r="C273" s="157"/>
      <c r="D273" s="157">
        <f>(SUMIF(D267:D272,"Increase",C267:C272))-(SUMIF(D267:D272,"Decrease",C267:C272))</f>
        <v>0</v>
      </c>
      <c r="E273" s="156"/>
      <c r="F273" s="241"/>
      <c r="G273" s="147"/>
      <c r="H273" s="147"/>
      <c r="I273" s="147"/>
      <c r="J273" s="147"/>
      <c r="K273" s="147"/>
      <c r="L273" s="147"/>
      <c r="M273" s="293"/>
      <c r="N273" s="168"/>
      <c r="O273" s="145"/>
    </row>
    <row r="274" spans="1:15" x14ac:dyDescent="0.25">
      <c r="A274" s="295"/>
      <c r="B274" s="241"/>
      <c r="C274" s="241"/>
      <c r="D274" s="241"/>
      <c r="E274" s="241"/>
      <c r="F274" s="147"/>
      <c r="G274" s="147"/>
      <c r="H274" s="147"/>
      <c r="I274" s="147"/>
      <c r="J274" s="147"/>
      <c r="K274" s="147"/>
      <c r="L274" s="147"/>
      <c r="M274" s="293"/>
      <c r="N274" s="167"/>
    </row>
    <row r="275" spans="1:15" x14ac:dyDescent="0.25">
      <c r="A275" s="295" t="s">
        <v>145</v>
      </c>
      <c r="B275" s="241" t="s">
        <v>611</v>
      </c>
      <c r="C275" s="241"/>
      <c r="D275" s="241"/>
      <c r="E275" s="241"/>
      <c r="F275" s="147"/>
      <c r="G275" s="147"/>
      <c r="H275" s="147"/>
      <c r="I275" s="147"/>
      <c r="J275" s="147"/>
      <c r="K275" s="147"/>
      <c r="L275" s="147"/>
      <c r="M275" s="293"/>
      <c r="N275" s="145"/>
    </row>
    <row r="276" spans="1:15" ht="57.75" customHeight="1" thickBot="1" x14ac:dyDescent="0.3">
      <c r="A276" s="295"/>
      <c r="B276" s="490" t="s">
        <v>144</v>
      </c>
      <c r="C276" s="490"/>
      <c r="D276" s="490"/>
      <c r="E276" s="490"/>
      <c r="F276" s="147"/>
      <c r="G276" s="147"/>
      <c r="H276" s="147"/>
      <c r="I276" s="147"/>
      <c r="J276" s="147"/>
      <c r="K276" s="147"/>
      <c r="L276" s="147"/>
      <c r="M276" s="293"/>
      <c r="N276" s="145"/>
    </row>
    <row r="277" spans="1:15" ht="33" x14ac:dyDescent="0.25">
      <c r="A277" s="295"/>
      <c r="B277" s="155" t="s">
        <v>134</v>
      </c>
      <c r="C277" s="154" t="s">
        <v>143</v>
      </c>
      <c r="D277" s="153" t="s">
        <v>8</v>
      </c>
      <c r="E277" s="241"/>
      <c r="F277" s="147"/>
      <c r="G277" s="147"/>
      <c r="H277" s="147"/>
      <c r="I277" s="147"/>
      <c r="J277" s="147"/>
      <c r="K277" s="147"/>
      <c r="L277" s="147"/>
      <c r="M277" s="293"/>
      <c r="N277" s="145"/>
    </row>
    <row r="278" spans="1:15" s="164" customFormat="1" x14ac:dyDescent="0.25">
      <c r="A278" s="297"/>
      <c r="B278" s="163" t="s">
        <v>142</v>
      </c>
      <c r="C278" s="162">
        <v>1183</v>
      </c>
      <c r="D278" s="161" t="s">
        <v>960</v>
      </c>
      <c r="E278" s="166"/>
      <c r="F278" s="165"/>
      <c r="G278" s="165"/>
      <c r="H278" s="165"/>
      <c r="I278" s="165"/>
      <c r="J278" s="165"/>
      <c r="K278" s="165"/>
      <c r="L278" s="165"/>
      <c r="M278" s="298"/>
      <c r="N278" s="145"/>
    </row>
    <row r="279" spans="1:15" s="164" customFormat="1" x14ac:dyDescent="0.25">
      <c r="A279" s="297"/>
      <c r="B279" s="163" t="s">
        <v>141</v>
      </c>
      <c r="C279" s="162">
        <v>192</v>
      </c>
      <c r="D279" s="161" t="s">
        <v>961</v>
      </c>
      <c r="E279" s="166"/>
      <c r="F279" s="165"/>
      <c r="G279" s="165"/>
      <c r="H279" s="165"/>
      <c r="I279" s="165"/>
      <c r="J279" s="165"/>
      <c r="K279" s="165"/>
      <c r="L279" s="165"/>
      <c r="M279" s="298"/>
      <c r="N279" s="145"/>
    </row>
    <row r="280" spans="1:15" s="164" customFormat="1" x14ac:dyDescent="0.25">
      <c r="A280" s="297"/>
      <c r="B280" s="163" t="s">
        <v>140</v>
      </c>
      <c r="C280" s="162"/>
      <c r="D280" s="161"/>
      <c r="E280" s="166"/>
      <c r="F280" s="165"/>
      <c r="G280" s="165"/>
      <c r="H280" s="165"/>
      <c r="I280" s="165"/>
      <c r="J280" s="165"/>
      <c r="K280" s="165"/>
      <c r="L280" s="165"/>
      <c r="M280" s="298"/>
      <c r="N280" s="145"/>
    </row>
    <row r="281" spans="1:15" s="164" customFormat="1" x14ac:dyDescent="0.25">
      <c r="A281" s="297"/>
      <c r="B281" s="163" t="s">
        <v>3</v>
      </c>
      <c r="C281" s="162">
        <v>0</v>
      </c>
      <c r="D281" s="161" t="s">
        <v>963</v>
      </c>
      <c r="E281" s="166"/>
      <c r="F281" s="165"/>
      <c r="G281" s="165"/>
      <c r="H281" s="165"/>
      <c r="I281" s="165"/>
      <c r="J281" s="165"/>
      <c r="K281" s="165"/>
      <c r="L281" s="165"/>
      <c r="M281" s="298"/>
      <c r="N281" s="145"/>
    </row>
    <row r="282" spans="1:15" s="164" customFormat="1" x14ac:dyDescent="0.25">
      <c r="A282" s="297"/>
      <c r="B282" s="163" t="s">
        <v>139</v>
      </c>
      <c r="C282" s="162"/>
      <c r="D282" s="161"/>
      <c r="E282" s="166"/>
      <c r="F282" s="165"/>
      <c r="G282" s="165"/>
      <c r="H282" s="165"/>
      <c r="I282" s="165"/>
      <c r="J282" s="165"/>
      <c r="K282" s="165"/>
      <c r="L282" s="165"/>
      <c r="M282" s="298"/>
      <c r="N282" s="145"/>
    </row>
    <row r="283" spans="1:15" s="164" customFormat="1" x14ac:dyDescent="0.25">
      <c r="A283" s="297"/>
      <c r="B283" s="163" t="s">
        <v>138</v>
      </c>
      <c r="C283" s="162"/>
      <c r="D283" s="161"/>
      <c r="E283" s="166"/>
      <c r="F283" s="165"/>
      <c r="G283" s="165"/>
      <c r="H283" s="165"/>
      <c r="I283" s="165"/>
      <c r="J283" s="165"/>
      <c r="K283" s="165"/>
      <c r="L283" s="165"/>
      <c r="M283" s="298"/>
      <c r="N283" s="145"/>
    </row>
    <row r="284" spans="1:15" s="164" customFormat="1" x14ac:dyDescent="0.25">
      <c r="A284" s="297"/>
      <c r="B284" s="163" t="s">
        <v>137</v>
      </c>
      <c r="C284" s="162">
        <v>0</v>
      </c>
      <c r="D284" s="161" t="s">
        <v>963</v>
      </c>
      <c r="E284" s="166"/>
      <c r="F284" s="165"/>
      <c r="G284" s="165"/>
      <c r="H284" s="165"/>
      <c r="I284" s="165"/>
      <c r="J284" s="165"/>
      <c r="K284" s="165"/>
      <c r="L284" s="165"/>
      <c r="M284" s="298"/>
      <c r="N284" s="145"/>
    </row>
    <row r="285" spans="1:15" s="164" customFormat="1" x14ac:dyDescent="0.25">
      <c r="A285" s="297"/>
      <c r="B285" s="163" t="s">
        <v>128</v>
      </c>
      <c r="C285" s="162"/>
      <c r="D285" s="161"/>
      <c r="E285" s="166"/>
      <c r="F285" s="165"/>
      <c r="G285" s="165"/>
      <c r="H285" s="165"/>
      <c r="I285" s="165"/>
      <c r="J285" s="165"/>
      <c r="K285" s="165"/>
      <c r="L285" s="165"/>
      <c r="M285" s="298"/>
      <c r="N285" s="145"/>
    </row>
    <row r="286" spans="1:15" s="164" customFormat="1" x14ac:dyDescent="0.25">
      <c r="A286" s="297"/>
      <c r="B286" s="160" t="s">
        <v>127</v>
      </c>
      <c r="C286" s="159"/>
      <c r="D286" s="158"/>
      <c r="E286" s="166"/>
      <c r="F286" s="165"/>
      <c r="G286" s="165"/>
      <c r="H286" s="165"/>
      <c r="I286" s="165"/>
      <c r="J286" s="165"/>
      <c r="K286" s="165"/>
      <c r="L286" s="165"/>
      <c r="M286" s="298"/>
      <c r="N286" s="145"/>
    </row>
    <row r="287" spans="1:15" s="164" customFormat="1" x14ac:dyDescent="0.25">
      <c r="A287" s="297"/>
      <c r="B287" s="160" t="s">
        <v>126</v>
      </c>
      <c r="C287" s="159"/>
      <c r="D287" s="158"/>
      <c r="E287" s="166"/>
      <c r="F287" s="165"/>
      <c r="G287" s="165"/>
      <c r="H287" s="165"/>
      <c r="I287" s="165"/>
      <c r="J287" s="165"/>
      <c r="K287" s="165"/>
      <c r="L287" s="165"/>
      <c r="M287" s="298"/>
      <c r="N287" s="145"/>
    </row>
    <row r="288" spans="1:15" ht="15.75" thickBot="1" x14ac:dyDescent="0.3">
      <c r="A288" s="295"/>
      <c r="B288" s="86" t="s">
        <v>125</v>
      </c>
      <c r="C288" s="157">
        <f>SUM(C278:C287)</f>
        <v>1375</v>
      </c>
      <c r="D288" s="161" t="s">
        <v>962</v>
      </c>
      <c r="E288" s="241"/>
      <c r="F288" s="147"/>
      <c r="G288" s="147"/>
      <c r="H288" s="147"/>
      <c r="I288" s="147"/>
      <c r="J288" s="147"/>
      <c r="K288" s="147"/>
      <c r="L288" s="147"/>
      <c r="M288" s="293"/>
      <c r="N288" s="145"/>
    </row>
    <row r="289" spans="1:15" ht="14.25" customHeight="1" x14ac:dyDescent="0.25">
      <c r="A289" s="295"/>
      <c r="B289" s="241"/>
      <c r="C289" s="241"/>
      <c r="D289" s="241"/>
      <c r="E289" s="241"/>
      <c r="F289" s="147"/>
      <c r="G289" s="147"/>
      <c r="H289" s="147"/>
      <c r="I289" s="147"/>
      <c r="J289" s="147"/>
      <c r="K289" s="147"/>
      <c r="L289" s="147"/>
      <c r="M289" s="293"/>
      <c r="N289" s="145"/>
    </row>
    <row r="290" spans="1:15" x14ac:dyDescent="0.25">
      <c r="A290" s="292" t="s">
        <v>136</v>
      </c>
      <c r="B290" s="501" t="s">
        <v>135</v>
      </c>
      <c r="C290" s="502"/>
      <c r="D290" s="502"/>
      <c r="E290" s="502"/>
      <c r="F290" s="147"/>
      <c r="G290" s="147"/>
      <c r="H290" s="147"/>
      <c r="I290" s="147"/>
      <c r="J290" s="147"/>
      <c r="K290" s="147"/>
      <c r="L290" s="147"/>
      <c r="M290" s="293"/>
      <c r="N290" s="145"/>
    </row>
    <row r="291" spans="1:15" ht="35.25" customHeight="1" thickBot="1" x14ac:dyDescent="0.3">
      <c r="A291" s="295"/>
      <c r="B291" s="490" t="s">
        <v>612</v>
      </c>
      <c r="C291" s="490"/>
      <c r="D291" s="490"/>
      <c r="E291" s="490"/>
      <c r="F291" s="147"/>
      <c r="G291" s="147"/>
      <c r="H291" s="147"/>
      <c r="I291" s="147"/>
      <c r="J291" s="147"/>
      <c r="K291" s="147"/>
      <c r="L291" s="147"/>
      <c r="M291" s="293"/>
      <c r="N291" s="145"/>
    </row>
    <row r="292" spans="1:15" ht="33" x14ac:dyDescent="0.25">
      <c r="A292" s="295"/>
      <c r="B292" s="155" t="s">
        <v>134</v>
      </c>
      <c r="C292" s="154" t="s">
        <v>133</v>
      </c>
      <c r="D292" s="154" t="s">
        <v>132</v>
      </c>
      <c r="E292" s="153" t="s">
        <v>8</v>
      </c>
      <c r="F292" s="241"/>
      <c r="G292" s="147"/>
      <c r="H292" s="147"/>
      <c r="I292" s="147"/>
      <c r="J292" s="147"/>
      <c r="K292" s="147"/>
      <c r="L292" s="147"/>
      <c r="M292" s="293"/>
      <c r="N292" s="145"/>
      <c r="O292" s="145"/>
    </row>
    <row r="293" spans="1:15" ht="90" x14ac:dyDescent="0.25">
      <c r="A293" s="295"/>
      <c r="B293" s="163" t="s">
        <v>131</v>
      </c>
      <c r="C293" s="162"/>
      <c r="D293" s="434" t="s">
        <v>964</v>
      </c>
      <c r="E293" s="209" t="s">
        <v>965</v>
      </c>
      <c r="F293" s="241"/>
      <c r="G293" s="147"/>
      <c r="H293" s="147"/>
      <c r="I293" s="147"/>
      <c r="J293" s="147"/>
      <c r="K293" s="147"/>
      <c r="L293" s="147"/>
      <c r="M293" s="293"/>
      <c r="N293" s="145"/>
      <c r="O293" s="145"/>
    </row>
    <row r="294" spans="1:15" x14ac:dyDescent="0.25">
      <c r="A294" s="295"/>
      <c r="B294" s="163" t="s">
        <v>130</v>
      </c>
      <c r="C294" s="162"/>
      <c r="D294" s="162"/>
      <c r="E294" s="161"/>
      <c r="F294" s="241"/>
      <c r="G294" s="147"/>
      <c r="H294" s="147"/>
      <c r="I294" s="147"/>
      <c r="J294" s="147"/>
      <c r="K294" s="147"/>
      <c r="L294" s="147"/>
      <c r="M294" s="293"/>
      <c r="N294" s="145"/>
      <c r="O294" s="145"/>
    </row>
    <row r="295" spans="1:15" x14ac:dyDescent="0.25">
      <c r="A295" s="295"/>
      <c r="B295" s="163" t="s">
        <v>129</v>
      </c>
      <c r="C295" s="162"/>
      <c r="D295" s="162"/>
      <c r="E295" s="161"/>
      <c r="F295" s="241"/>
      <c r="G295" s="147"/>
      <c r="H295" s="147"/>
      <c r="I295" s="147"/>
      <c r="J295" s="147"/>
      <c r="K295" s="147"/>
      <c r="L295" s="147"/>
      <c r="M295" s="293"/>
      <c r="N295" s="145"/>
      <c r="O295" s="145"/>
    </row>
    <row r="296" spans="1:15" ht="75" x14ac:dyDescent="0.25">
      <c r="A296" s="295"/>
      <c r="B296" s="163" t="s">
        <v>128</v>
      </c>
      <c r="C296" s="162" t="s">
        <v>966</v>
      </c>
      <c r="D296" s="162" t="s">
        <v>513</v>
      </c>
      <c r="E296" s="209" t="s">
        <v>968</v>
      </c>
      <c r="F296" s="241"/>
      <c r="G296" s="147"/>
      <c r="H296" s="147"/>
      <c r="I296" s="147"/>
      <c r="J296" s="147"/>
      <c r="K296" s="147"/>
      <c r="L296" s="147"/>
      <c r="M296" s="293"/>
      <c r="N296" s="145"/>
      <c r="O296" s="145"/>
    </row>
    <row r="297" spans="1:15" x14ac:dyDescent="0.25">
      <c r="A297" s="295"/>
      <c r="B297" s="160" t="s">
        <v>127</v>
      </c>
      <c r="C297" s="159"/>
      <c r="D297" s="159"/>
      <c r="E297" s="158"/>
      <c r="F297" s="241"/>
      <c r="G297" s="147"/>
      <c r="H297" s="147"/>
      <c r="I297" s="147"/>
      <c r="J297" s="147"/>
      <c r="K297" s="147"/>
      <c r="L297" s="147"/>
      <c r="M297" s="293"/>
      <c r="N297" s="145"/>
      <c r="O297" s="145"/>
    </row>
    <row r="298" spans="1:15" x14ac:dyDescent="0.25">
      <c r="A298" s="295"/>
      <c r="B298" s="160" t="s">
        <v>126</v>
      </c>
      <c r="C298" s="159"/>
      <c r="D298" s="159"/>
      <c r="E298" s="158"/>
      <c r="F298" s="241"/>
      <c r="G298" s="147"/>
      <c r="H298" s="147"/>
      <c r="I298" s="147"/>
      <c r="J298" s="147"/>
      <c r="K298" s="147"/>
      <c r="L298" s="147"/>
      <c r="M298" s="293"/>
      <c r="N298" s="145"/>
      <c r="O298" s="145"/>
    </row>
    <row r="299" spans="1:15" ht="105.75" thickBot="1" x14ac:dyDescent="0.3">
      <c r="A299" s="295"/>
      <c r="B299" s="86" t="s">
        <v>125</v>
      </c>
      <c r="C299" s="157" t="s">
        <v>966</v>
      </c>
      <c r="D299" s="157" t="s">
        <v>513</v>
      </c>
      <c r="E299" s="209" t="s">
        <v>967</v>
      </c>
      <c r="F299" s="241"/>
      <c r="G299" s="147"/>
      <c r="H299" s="147"/>
      <c r="I299" s="147"/>
      <c r="J299" s="147"/>
      <c r="K299" s="147"/>
      <c r="L299" s="147"/>
      <c r="M299" s="293"/>
      <c r="N299" s="145"/>
      <c r="O299" s="145"/>
    </row>
    <row r="300" spans="1:15" x14ac:dyDescent="0.25">
      <c r="A300" s="295"/>
      <c r="B300" s="147"/>
      <c r="C300" s="147"/>
      <c r="D300" s="147"/>
      <c r="E300" s="147"/>
      <c r="F300" s="147"/>
      <c r="G300" s="147"/>
      <c r="H300" s="147"/>
      <c r="I300" s="147"/>
      <c r="J300" s="147"/>
      <c r="K300" s="147"/>
      <c r="L300" s="147"/>
      <c r="M300" s="293"/>
      <c r="N300" s="145"/>
      <c r="O300" s="145"/>
    </row>
    <row r="301" spans="1:15" x14ac:dyDescent="0.25">
      <c r="A301" s="292" t="s">
        <v>124</v>
      </c>
      <c r="B301" s="501" t="s">
        <v>675</v>
      </c>
      <c r="C301" s="502"/>
      <c r="D301" s="502"/>
      <c r="E301" s="502"/>
      <c r="F301" s="147"/>
      <c r="G301" s="147"/>
      <c r="H301" s="147"/>
      <c r="I301" s="147"/>
      <c r="J301" s="147"/>
      <c r="K301" s="147"/>
      <c r="L301" s="147"/>
      <c r="M301" s="293"/>
      <c r="N301" s="145"/>
    </row>
    <row r="302" spans="1:15" ht="32.25" customHeight="1" thickBot="1" x14ac:dyDescent="0.3">
      <c r="A302" s="295"/>
      <c r="B302" s="490" t="s">
        <v>676</v>
      </c>
      <c r="C302" s="490"/>
      <c r="D302" s="490"/>
      <c r="E302" s="490"/>
      <c r="F302" s="147"/>
      <c r="G302" s="147"/>
      <c r="H302" s="147"/>
      <c r="I302" s="147"/>
      <c r="J302" s="147"/>
      <c r="K302" s="147"/>
      <c r="L302" s="147"/>
      <c r="M302" s="293"/>
      <c r="N302" s="145"/>
    </row>
    <row r="303" spans="1:15" ht="33" x14ac:dyDescent="0.25">
      <c r="A303" s="295"/>
      <c r="B303" s="155" t="s">
        <v>123</v>
      </c>
      <c r="C303" s="154" t="s">
        <v>122</v>
      </c>
      <c r="D303" s="153" t="s">
        <v>8</v>
      </c>
      <c r="E303" s="241"/>
      <c r="F303" s="147"/>
      <c r="G303" s="147"/>
      <c r="H303" s="147"/>
      <c r="I303" s="147"/>
      <c r="J303" s="147"/>
      <c r="K303" s="147"/>
      <c r="L303" s="147"/>
      <c r="M303" s="293"/>
      <c r="N303" s="145"/>
    </row>
    <row r="304" spans="1:15" ht="15.75" thickBot="1" x14ac:dyDescent="0.3">
      <c r="A304" s="295"/>
      <c r="B304" s="152" t="s">
        <v>121</v>
      </c>
      <c r="C304" s="151">
        <v>9726</v>
      </c>
      <c r="D304" s="158" t="s">
        <v>969</v>
      </c>
      <c r="E304" s="241"/>
      <c r="F304" s="147"/>
      <c r="G304" s="147"/>
      <c r="H304" s="147"/>
      <c r="I304" s="147"/>
      <c r="J304" s="147"/>
      <c r="K304" s="147"/>
      <c r="L304" s="147"/>
      <c r="M304" s="293"/>
      <c r="N304" s="145"/>
    </row>
    <row r="305" spans="1:14" ht="17.25" customHeight="1" x14ac:dyDescent="0.25">
      <c r="A305" s="295"/>
      <c r="B305" s="241"/>
      <c r="C305" s="241"/>
      <c r="D305" s="241"/>
      <c r="E305" s="241"/>
      <c r="F305" s="147"/>
      <c r="G305" s="147"/>
      <c r="H305" s="147"/>
      <c r="I305" s="147"/>
      <c r="J305" s="147"/>
      <c r="K305" s="147"/>
      <c r="L305" s="147"/>
      <c r="M305" s="293"/>
      <c r="N305" s="145"/>
    </row>
    <row r="306" spans="1:14" ht="18.75" x14ac:dyDescent="0.25">
      <c r="A306" s="290"/>
      <c r="B306" s="149" t="s">
        <v>73</v>
      </c>
      <c r="C306" s="149"/>
      <c r="D306" s="149"/>
      <c r="E306" s="149"/>
      <c r="F306" s="149"/>
      <c r="G306" s="149"/>
      <c r="H306" s="149"/>
      <c r="I306" s="149"/>
      <c r="J306" s="149"/>
      <c r="K306" s="149"/>
      <c r="L306" s="149"/>
      <c r="M306" s="291"/>
      <c r="N306" s="145"/>
    </row>
    <row r="307" spans="1:14" x14ac:dyDescent="0.25">
      <c r="A307" s="292" t="s">
        <v>120</v>
      </c>
      <c r="B307" s="501" t="s">
        <v>71</v>
      </c>
      <c r="C307" s="502"/>
      <c r="D307" s="502"/>
      <c r="E307" s="502"/>
      <c r="F307" s="147"/>
      <c r="G307" s="147"/>
      <c r="H307" s="147"/>
      <c r="I307" s="147"/>
      <c r="J307" s="147"/>
      <c r="K307" s="147"/>
      <c r="L307" s="147"/>
      <c r="M307" s="293"/>
      <c r="N307" s="145"/>
    </row>
    <row r="308" spans="1:14" ht="30.75" customHeight="1" thickBot="1" x14ac:dyDescent="0.3">
      <c r="A308" s="295"/>
      <c r="B308" s="490" t="s">
        <v>613</v>
      </c>
      <c r="C308" s="490"/>
      <c r="D308" s="490"/>
      <c r="E308" s="490"/>
      <c r="F308" s="147"/>
      <c r="G308" s="147"/>
      <c r="H308" s="147"/>
      <c r="I308" s="147"/>
      <c r="J308" s="147"/>
      <c r="K308" s="147"/>
      <c r="L308" s="147"/>
      <c r="M308" s="293"/>
      <c r="N308" s="145"/>
    </row>
    <row r="309" spans="1:14" ht="63" customHeight="1" thickBot="1" x14ac:dyDescent="0.3">
      <c r="A309" s="295"/>
      <c r="B309" s="474" t="s">
        <v>970</v>
      </c>
      <c r="C309" s="505"/>
      <c r="D309" s="505"/>
      <c r="E309" s="506"/>
      <c r="F309" s="147"/>
      <c r="G309" s="147"/>
      <c r="H309" s="147"/>
      <c r="I309" s="147"/>
      <c r="J309" s="147"/>
      <c r="K309" s="147"/>
      <c r="L309" s="147"/>
      <c r="M309" s="293"/>
      <c r="N309" s="145"/>
    </row>
    <row r="310" spans="1:14" ht="17.25" customHeight="1" x14ac:dyDescent="0.25">
      <c r="A310" s="295"/>
      <c r="B310" s="241"/>
      <c r="C310" s="241"/>
      <c r="D310" s="241"/>
      <c r="E310" s="241"/>
      <c r="F310" s="147"/>
      <c r="G310" s="147"/>
      <c r="H310" s="147"/>
      <c r="I310" s="147"/>
      <c r="J310" s="147"/>
      <c r="K310" s="147"/>
      <c r="L310" s="147"/>
      <c r="M310" s="293"/>
      <c r="N310" s="145"/>
    </row>
    <row r="311" spans="1:14" ht="18.75" x14ac:dyDescent="0.25">
      <c r="A311" s="299" t="s">
        <v>637</v>
      </c>
      <c r="B311" s="146" t="s">
        <v>119</v>
      </c>
      <c r="C311" s="146"/>
      <c r="D311" s="146"/>
      <c r="E311" s="146"/>
      <c r="F311" s="146"/>
      <c r="G311" s="146"/>
      <c r="H311" s="146"/>
      <c r="I311" s="146"/>
      <c r="J311" s="146"/>
      <c r="K311" s="146"/>
      <c r="L311" s="146"/>
      <c r="M311" s="300"/>
      <c r="N311" s="145"/>
    </row>
    <row r="312" spans="1:14" ht="18.75" x14ac:dyDescent="0.25">
      <c r="A312" s="301"/>
      <c r="B312" s="115" t="s">
        <v>118</v>
      </c>
      <c r="C312" s="115"/>
      <c r="D312" s="115"/>
      <c r="E312" s="115"/>
      <c r="F312" s="115"/>
      <c r="G312" s="115"/>
      <c r="H312" s="115"/>
      <c r="I312" s="115"/>
      <c r="J312" s="115"/>
      <c r="K312" s="115"/>
      <c r="L312" s="115"/>
      <c r="M312" s="302"/>
      <c r="N312" s="145"/>
    </row>
    <row r="313" spans="1:14" ht="21.75" customHeight="1" x14ac:dyDescent="0.25">
      <c r="A313" s="303" t="s">
        <v>117</v>
      </c>
      <c r="B313" s="144" t="s">
        <v>614</v>
      </c>
      <c r="C313" s="143"/>
      <c r="D313" s="143"/>
      <c r="E313" s="143"/>
      <c r="F313" s="113"/>
      <c r="G313" s="113"/>
      <c r="H313" s="113"/>
      <c r="I313" s="113"/>
      <c r="J313" s="113"/>
      <c r="K313" s="113"/>
      <c r="L313" s="113"/>
      <c r="M313" s="304"/>
      <c r="N313" s="145"/>
    </row>
    <row r="314" spans="1:14" ht="23.25" customHeight="1" thickBot="1" x14ac:dyDescent="0.3">
      <c r="A314" s="305"/>
      <c r="B314" s="479" t="s">
        <v>116</v>
      </c>
      <c r="C314" s="480"/>
      <c r="D314" s="480"/>
      <c r="E314" s="480"/>
      <c r="F314" s="113"/>
      <c r="G314" s="113"/>
      <c r="H314" s="113"/>
      <c r="I314" s="113"/>
      <c r="J314" s="113"/>
      <c r="K314" s="113"/>
      <c r="L314" s="113"/>
      <c r="M314" s="304"/>
      <c r="N314" s="145"/>
    </row>
    <row r="315" spans="1:14" ht="70.5" customHeight="1" thickBot="1" x14ac:dyDescent="0.3">
      <c r="A315" s="305"/>
      <c r="B315" s="474" t="s">
        <v>971</v>
      </c>
      <c r="C315" s="475"/>
      <c r="D315" s="475"/>
      <c r="E315" s="476"/>
      <c r="F315" s="113"/>
      <c r="G315" s="113"/>
      <c r="H315" s="113"/>
      <c r="I315" s="113"/>
      <c r="J315" s="113"/>
      <c r="K315" s="113"/>
      <c r="L315" s="113"/>
      <c r="M315" s="304"/>
      <c r="N315" s="145"/>
    </row>
    <row r="316" spans="1:14" ht="22.7" customHeight="1" x14ac:dyDescent="0.25">
      <c r="A316" s="305" t="s">
        <v>115</v>
      </c>
      <c r="B316" s="503" t="s">
        <v>615</v>
      </c>
      <c r="C316" s="504"/>
      <c r="D316" s="504"/>
      <c r="E316" s="504"/>
      <c r="F316" s="113"/>
      <c r="G316" s="113"/>
      <c r="H316" s="113"/>
      <c r="I316" s="113"/>
      <c r="J316" s="113"/>
      <c r="K316" s="113"/>
      <c r="L316" s="113"/>
      <c r="M316" s="304"/>
      <c r="N316" s="145"/>
    </row>
    <row r="317" spans="1:14" ht="36.950000000000003" customHeight="1" thickBot="1" x14ac:dyDescent="0.3">
      <c r="A317" s="305"/>
      <c r="B317" s="507" t="s">
        <v>639</v>
      </c>
      <c r="C317" s="500"/>
      <c r="D317" s="500"/>
      <c r="E317" s="500"/>
      <c r="F317" s="113"/>
      <c r="G317" s="113"/>
      <c r="H317" s="113"/>
      <c r="I317" s="113"/>
      <c r="J317" s="113"/>
      <c r="K317" s="113"/>
      <c r="L317" s="113"/>
      <c r="M317" s="304"/>
      <c r="N317" s="145"/>
    </row>
    <row r="318" spans="1:14" ht="70.5" customHeight="1" thickBot="1" x14ac:dyDescent="0.3">
      <c r="A318" s="305"/>
      <c r="B318" s="474" t="s">
        <v>972</v>
      </c>
      <c r="C318" s="475"/>
      <c r="D318" s="475"/>
      <c r="E318" s="476"/>
      <c r="F318" s="113"/>
      <c r="G318" s="113"/>
      <c r="H318" s="113"/>
      <c r="I318" s="113"/>
      <c r="J318" s="113"/>
      <c r="K318" s="113"/>
      <c r="L318" s="113"/>
      <c r="M318" s="304"/>
      <c r="N318" s="145"/>
    </row>
    <row r="319" spans="1:14" x14ac:dyDescent="0.25">
      <c r="A319" s="306"/>
      <c r="B319" s="142"/>
      <c r="C319" s="113"/>
      <c r="D319" s="113"/>
      <c r="E319" s="113"/>
      <c r="F319" s="113"/>
      <c r="G319" s="113"/>
      <c r="H319" s="113"/>
      <c r="I319" s="113"/>
      <c r="J319" s="113"/>
      <c r="K319" s="113"/>
      <c r="L319" s="113"/>
      <c r="M319" s="304"/>
      <c r="N319" s="145"/>
    </row>
    <row r="320" spans="1:14" ht="18.75" x14ac:dyDescent="0.25">
      <c r="A320" s="301"/>
      <c r="B320" s="115" t="s">
        <v>114</v>
      </c>
      <c r="C320" s="115"/>
      <c r="D320" s="115"/>
      <c r="E320" s="115"/>
      <c r="F320" s="115"/>
      <c r="G320" s="115"/>
      <c r="H320" s="115"/>
      <c r="I320" s="115"/>
      <c r="J320" s="115"/>
      <c r="K320" s="115"/>
      <c r="L320" s="115"/>
      <c r="M320" s="307"/>
      <c r="N320" s="145"/>
    </row>
    <row r="321" spans="1:14" ht="22.7" customHeight="1" x14ac:dyDescent="0.25">
      <c r="A321" s="305" t="s">
        <v>113</v>
      </c>
      <c r="B321" s="141" t="s">
        <v>616</v>
      </c>
      <c r="C321" s="113"/>
      <c r="D321" s="113"/>
      <c r="E321" s="113"/>
      <c r="F321" s="113"/>
      <c r="G321" s="113"/>
      <c r="H321" s="113"/>
      <c r="I321" s="113"/>
      <c r="J321" s="113"/>
      <c r="K321" s="113"/>
      <c r="L321" s="113"/>
      <c r="M321" s="304"/>
      <c r="N321" s="145"/>
    </row>
    <row r="322" spans="1:14" ht="33.75" customHeight="1" thickBot="1" x14ac:dyDescent="0.3">
      <c r="A322" s="308"/>
      <c r="B322" s="479" t="s">
        <v>112</v>
      </c>
      <c r="C322" s="480"/>
      <c r="D322" s="480"/>
      <c r="E322" s="480"/>
      <c r="F322" s="113"/>
      <c r="G322" s="113"/>
      <c r="H322" s="113"/>
      <c r="I322" s="113"/>
      <c r="J322" s="113"/>
      <c r="K322" s="113"/>
      <c r="L322" s="113"/>
      <c r="M322" s="304"/>
      <c r="N322" s="145"/>
    </row>
    <row r="323" spans="1:14" ht="48.75" customHeight="1" thickBot="1" x14ac:dyDescent="0.3">
      <c r="A323" s="308"/>
      <c r="B323" s="495" t="s">
        <v>973</v>
      </c>
      <c r="C323" s="475"/>
      <c r="D323" s="475"/>
      <c r="E323" s="476"/>
      <c r="F323" s="113"/>
      <c r="G323" s="113"/>
      <c r="H323" s="113"/>
      <c r="I323" s="113"/>
      <c r="J323" s="113"/>
      <c r="K323" s="113"/>
      <c r="L323" s="113"/>
      <c r="M323" s="304"/>
      <c r="N323" s="145"/>
    </row>
    <row r="324" spans="1:14" ht="42.75" customHeight="1" x14ac:dyDescent="0.25">
      <c r="A324" s="309" t="s">
        <v>111</v>
      </c>
      <c r="B324" s="493" t="s">
        <v>617</v>
      </c>
      <c r="C324" s="494"/>
      <c r="D324" s="494"/>
      <c r="E324" s="494"/>
      <c r="F324" s="113"/>
      <c r="G324" s="113"/>
      <c r="H324" s="113"/>
      <c r="I324" s="113"/>
      <c r="J324" s="113"/>
      <c r="K324" s="113"/>
      <c r="L324" s="113"/>
      <c r="M324" s="304"/>
      <c r="N324" s="145"/>
    </row>
    <row r="325" spans="1:14" ht="73.5" customHeight="1" x14ac:dyDescent="0.25">
      <c r="A325" s="310"/>
      <c r="B325" s="500" t="s">
        <v>618</v>
      </c>
      <c r="C325" s="500"/>
      <c r="D325" s="500"/>
      <c r="E325" s="500"/>
      <c r="F325" s="113"/>
      <c r="G325" s="113"/>
      <c r="H325" s="113"/>
      <c r="I325" s="113"/>
      <c r="J325" s="113"/>
      <c r="K325" s="113"/>
      <c r="L325" s="113"/>
      <c r="M325" s="304"/>
      <c r="N325" s="145"/>
    </row>
    <row r="326" spans="1:14" ht="48.75" customHeight="1" thickBot="1" x14ac:dyDescent="0.3">
      <c r="A326" s="311"/>
      <c r="B326" s="480" t="s">
        <v>640</v>
      </c>
      <c r="C326" s="480"/>
      <c r="D326" s="480"/>
      <c r="E326" s="480"/>
      <c r="F326" s="113"/>
      <c r="G326" s="113"/>
      <c r="H326" s="113"/>
      <c r="I326" s="113"/>
      <c r="J326" s="113"/>
      <c r="K326" s="113"/>
      <c r="L326" s="113"/>
      <c r="M326" s="304"/>
      <c r="N326" s="145"/>
    </row>
    <row r="327" spans="1:14" ht="32.25" customHeight="1" x14ac:dyDescent="0.25">
      <c r="A327" s="311"/>
      <c r="B327" s="140" t="s">
        <v>110</v>
      </c>
      <c r="C327" s="138" t="s">
        <v>109</v>
      </c>
      <c r="D327" s="138" t="s">
        <v>108</v>
      </c>
      <c r="E327" s="139" t="s">
        <v>107</v>
      </c>
      <c r="F327" s="138" t="s">
        <v>106</v>
      </c>
      <c r="G327" s="137" t="s">
        <v>8</v>
      </c>
      <c r="H327" s="113"/>
      <c r="I327" s="113"/>
      <c r="J327" s="113"/>
      <c r="K327" s="113"/>
      <c r="L327" s="113"/>
      <c r="M327" s="304"/>
      <c r="N327" s="145"/>
    </row>
    <row r="328" spans="1:14" ht="45" x14ac:dyDescent="0.25">
      <c r="A328" s="311"/>
      <c r="B328" s="135" t="s">
        <v>105</v>
      </c>
      <c r="C328" s="134" t="s">
        <v>104</v>
      </c>
      <c r="D328" s="129" t="s">
        <v>99</v>
      </c>
      <c r="E328" s="134" t="s">
        <v>414</v>
      </c>
      <c r="F328" s="134" t="s">
        <v>994</v>
      </c>
      <c r="G328" s="136"/>
      <c r="H328" s="113"/>
      <c r="I328" s="113"/>
      <c r="J328" s="113"/>
      <c r="K328" s="113"/>
      <c r="L328" s="113"/>
      <c r="M328" s="304"/>
      <c r="N328" s="145"/>
    </row>
    <row r="329" spans="1:14" ht="60" customHeight="1" x14ac:dyDescent="0.25">
      <c r="A329" s="311"/>
      <c r="B329" s="135" t="s">
        <v>105</v>
      </c>
      <c r="C329" s="134" t="s">
        <v>104</v>
      </c>
      <c r="D329" s="129" t="s">
        <v>99</v>
      </c>
      <c r="E329" s="134" t="s">
        <v>382</v>
      </c>
      <c r="F329" s="129" t="s">
        <v>995</v>
      </c>
      <c r="G329" s="136"/>
      <c r="H329" s="113"/>
      <c r="I329" s="113"/>
      <c r="J329" s="113"/>
      <c r="K329" s="113"/>
      <c r="L329" s="113"/>
      <c r="M329" s="304"/>
      <c r="N329" s="145"/>
    </row>
    <row r="330" spans="1:14" ht="45" x14ac:dyDescent="0.25">
      <c r="A330" s="311"/>
      <c r="B330" s="135" t="s">
        <v>105</v>
      </c>
      <c r="C330" s="134" t="s">
        <v>104</v>
      </c>
      <c r="D330" s="129" t="s">
        <v>99</v>
      </c>
      <c r="E330" s="134"/>
      <c r="F330" s="134"/>
      <c r="G330" s="136"/>
      <c r="H330" s="113"/>
      <c r="I330" s="113"/>
      <c r="J330" s="113"/>
      <c r="K330" s="113"/>
      <c r="L330" s="113"/>
      <c r="M330" s="304"/>
      <c r="N330" s="145"/>
    </row>
    <row r="331" spans="1:14" ht="45" x14ac:dyDescent="0.25">
      <c r="A331" s="311"/>
      <c r="B331" s="135" t="s">
        <v>105</v>
      </c>
      <c r="C331" s="134" t="s">
        <v>104</v>
      </c>
      <c r="D331" s="129" t="s">
        <v>99</v>
      </c>
      <c r="E331" s="134"/>
      <c r="F331" s="134"/>
      <c r="G331" s="136"/>
      <c r="H331" s="113"/>
      <c r="I331" s="113"/>
      <c r="J331" s="113"/>
      <c r="K331" s="113"/>
      <c r="L331" s="113"/>
      <c r="M331" s="304"/>
      <c r="N331" s="145"/>
    </row>
    <row r="332" spans="1:14" ht="13.5" customHeight="1" x14ac:dyDescent="0.25">
      <c r="A332" s="311"/>
      <c r="B332" s="135" t="s">
        <v>105</v>
      </c>
      <c r="C332" s="134" t="s">
        <v>104</v>
      </c>
      <c r="D332" s="129" t="s">
        <v>99</v>
      </c>
      <c r="E332" s="134"/>
      <c r="F332" s="134"/>
      <c r="G332" s="136"/>
      <c r="H332" s="113"/>
      <c r="I332" s="113"/>
      <c r="J332" s="113"/>
      <c r="K332" s="113"/>
      <c r="L332" s="113"/>
      <c r="M332" s="304"/>
      <c r="N332" s="145"/>
    </row>
    <row r="333" spans="1:14" ht="36" customHeight="1" x14ac:dyDescent="0.25">
      <c r="A333" s="311"/>
      <c r="B333" s="135" t="s">
        <v>103</v>
      </c>
      <c r="C333" s="134" t="s">
        <v>102</v>
      </c>
      <c r="D333" s="129" t="s">
        <v>99</v>
      </c>
      <c r="E333" s="134" t="s">
        <v>511</v>
      </c>
      <c r="F333" s="129" t="s">
        <v>996</v>
      </c>
      <c r="G333" s="136"/>
      <c r="H333" s="113"/>
      <c r="I333" s="113"/>
      <c r="J333" s="113"/>
      <c r="K333" s="113"/>
      <c r="L333" s="113"/>
      <c r="M333" s="304"/>
      <c r="N333" s="145"/>
    </row>
    <row r="334" spans="1:14" ht="36" hidden="1" customHeight="1" x14ac:dyDescent="0.25">
      <c r="A334" s="311"/>
      <c r="B334" s="135" t="s">
        <v>103</v>
      </c>
      <c r="C334" s="134" t="s">
        <v>102</v>
      </c>
      <c r="D334" s="129" t="s">
        <v>99</v>
      </c>
      <c r="E334" s="134"/>
      <c r="F334" s="134"/>
      <c r="G334" s="136"/>
      <c r="H334" s="113"/>
      <c r="I334" s="113"/>
      <c r="J334" s="113"/>
      <c r="K334" s="113"/>
      <c r="L334" s="113"/>
      <c r="M334" s="304"/>
      <c r="N334" s="145"/>
    </row>
    <row r="335" spans="1:14" ht="36" hidden="1" customHeight="1" x14ac:dyDescent="0.25">
      <c r="A335" s="311"/>
      <c r="B335" s="135" t="s">
        <v>103</v>
      </c>
      <c r="C335" s="134" t="s">
        <v>102</v>
      </c>
      <c r="D335" s="129" t="s">
        <v>99</v>
      </c>
      <c r="E335" s="134"/>
      <c r="F335" s="134"/>
      <c r="G335" s="136"/>
      <c r="H335" s="113"/>
      <c r="I335" s="113"/>
      <c r="J335" s="113"/>
      <c r="K335" s="113"/>
      <c r="L335" s="113"/>
      <c r="M335" s="304"/>
      <c r="N335" s="145"/>
    </row>
    <row r="336" spans="1:14" ht="36" hidden="1" customHeight="1" x14ac:dyDescent="0.25">
      <c r="A336" s="311"/>
      <c r="B336" s="135" t="s">
        <v>103</v>
      </c>
      <c r="C336" s="134" t="s">
        <v>102</v>
      </c>
      <c r="D336" s="129" t="s">
        <v>99</v>
      </c>
      <c r="E336" s="134"/>
      <c r="F336" s="134"/>
      <c r="G336" s="136"/>
      <c r="H336" s="113"/>
      <c r="I336" s="113"/>
      <c r="J336" s="113"/>
      <c r="K336" s="113"/>
      <c r="L336" s="113"/>
      <c r="M336" s="304"/>
      <c r="N336" s="145"/>
    </row>
    <row r="337" spans="1:14" ht="36" hidden="1" customHeight="1" x14ac:dyDescent="0.25">
      <c r="A337" s="311"/>
      <c r="B337" s="135" t="s">
        <v>103</v>
      </c>
      <c r="C337" s="134" t="s">
        <v>102</v>
      </c>
      <c r="D337" s="129" t="s">
        <v>99</v>
      </c>
      <c r="E337" s="134"/>
      <c r="F337" s="134"/>
      <c r="G337" s="136"/>
      <c r="H337" s="113"/>
      <c r="I337" s="113"/>
      <c r="J337" s="113"/>
      <c r="K337" s="113"/>
      <c r="L337" s="113"/>
      <c r="M337" s="304"/>
      <c r="N337" s="145"/>
    </row>
    <row r="338" spans="1:14" ht="36" hidden="1" customHeight="1" x14ac:dyDescent="0.25">
      <c r="A338" s="311"/>
      <c r="B338" s="135" t="s">
        <v>103</v>
      </c>
      <c r="C338" s="134" t="s">
        <v>102</v>
      </c>
      <c r="D338" s="129" t="s">
        <v>99</v>
      </c>
      <c r="E338" s="134"/>
      <c r="F338" s="134"/>
      <c r="G338" s="136"/>
      <c r="H338" s="113"/>
      <c r="I338" s="113"/>
      <c r="J338" s="113"/>
      <c r="K338" s="113"/>
      <c r="L338" s="113"/>
      <c r="M338" s="304"/>
      <c r="N338" s="145"/>
    </row>
    <row r="339" spans="1:14" ht="36" hidden="1" customHeight="1" x14ac:dyDescent="0.25">
      <c r="A339" s="311"/>
      <c r="B339" s="135" t="s">
        <v>103</v>
      </c>
      <c r="C339" s="134" t="s">
        <v>102</v>
      </c>
      <c r="D339" s="129" t="s">
        <v>99</v>
      </c>
      <c r="E339" s="134"/>
      <c r="F339" s="134"/>
      <c r="G339" s="136"/>
      <c r="H339" s="113"/>
      <c r="I339" s="113"/>
      <c r="J339" s="113"/>
      <c r="K339" s="113"/>
      <c r="L339" s="113"/>
      <c r="M339" s="304"/>
      <c r="N339" s="145"/>
    </row>
    <row r="340" spans="1:14" ht="36" hidden="1" customHeight="1" x14ac:dyDescent="0.25">
      <c r="A340" s="311"/>
      <c r="B340" s="135" t="s">
        <v>103</v>
      </c>
      <c r="C340" s="134" t="s">
        <v>102</v>
      </c>
      <c r="D340" s="129" t="s">
        <v>99</v>
      </c>
      <c r="E340" s="134"/>
      <c r="F340" s="134"/>
      <c r="G340" s="136"/>
      <c r="H340" s="113"/>
      <c r="I340" s="113"/>
      <c r="J340" s="113"/>
      <c r="K340" s="113"/>
      <c r="L340" s="113"/>
      <c r="M340" s="304"/>
      <c r="N340" s="145"/>
    </row>
    <row r="341" spans="1:14" ht="36" hidden="1" customHeight="1" x14ac:dyDescent="0.25">
      <c r="A341" s="311"/>
      <c r="B341" s="135" t="s">
        <v>103</v>
      </c>
      <c r="C341" s="134" t="s">
        <v>102</v>
      </c>
      <c r="D341" s="129" t="s">
        <v>99</v>
      </c>
      <c r="E341" s="134"/>
      <c r="F341" s="134"/>
      <c r="G341" s="136"/>
      <c r="H341" s="113"/>
      <c r="I341" s="113"/>
      <c r="J341" s="113"/>
      <c r="K341" s="113"/>
      <c r="L341" s="113"/>
      <c r="M341" s="304"/>
      <c r="N341" s="145"/>
    </row>
    <row r="342" spans="1:14" ht="36" hidden="1" customHeight="1" x14ac:dyDescent="0.25">
      <c r="A342" s="311"/>
      <c r="B342" s="135" t="s">
        <v>103</v>
      </c>
      <c r="C342" s="134" t="s">
        <v>102</v>
      </c>
      <c r="D342" s="129" t="s">
        <v>99</v>
      </c>
      <c r="E342" s="134"/>
      <c r="F342" s="134"/>
      <c r="G342" s="136"/>
      <c r="H342" s="113"/>
      <c r="I342" s="113"/>
      <c r="J342" s="113"/>
      <c r="K342" s="113"/>
      <c r="L342" s="113"/>
      <c r="M342" s="304"/>
      <c r="N342" s="145"/>
    </row>
    <row r="343" spans="1:14" ht="36" hidden="1" customHeight="1" x14ac:dyDescent="0.25">
      <c r="A343" s="311"/>
      <c r="B343" s="135" t="s">
        <v>103</v>
      </c>
      <c r="C343" s="134" t="s">
        <v>102</v>
      </c>
      <c r="D343" s="129" t="s">
        <v>99</v>
      </c>
      <c r="E343" s="134"/>
      <c r="F343" s="134"/>
      <c r="G343" s="136"/>
      <c r="H343" s="113"/>
      <c r="I343" s="113"/>
      <c r="J343" s="113"/>
      <c r="K343" s="113"/>
      <c r="L343" s="113"/>
      <c r="M343" s="304"/>
      <c r="N343" s="145"/>
    </row>
    <row r="344" spans="1:14" ht="36" hidden="1" customHeight="1" x14ac:dyDescent="0.25">
      <c r="A344" s="311"/>
      <c r="B344" s="135" t="s">
        <v>103</v>
      </c>
      <c r="C344" s="134" t="s">
        <v>102</v>
      </c>
      <c r="D344" s="129" t="s">
        <v>99</v>
      </c>
      <c r="E344" s="134"/>
      <c r="F344" s="134"/>
      <c r="G344" s="136"/>
      <c r="H344" s="113"/>
      <c r="I344" s="113"/>
      <c r="J344" s="113"/>
      <c r="K344" s="113"/>
      <c r="L344" s="113"/>
      <c r="M344" s="304"/>
      <c r="N344" s="145"/>
    </row>
    <row r="345" spans="1:14" ht="36" hidden="1" customHeight="1" x14ac:dyDescent="0.25">
      <c r="A345" s="311"/>
      <c r="B345" s="135" t="s">
        <v>103</v>
      </c>
      <c r="C345" s="134" t="s">
        <v>102</v>
      </c>
      <c r="D345" s="129" t="s">
        <v>99</v>
      </c>
      <c r="E345" s="134"/>
      <c r="F345" s="134"/>
      <c r="G345" s="136"/>
      <c r="H345" s="113"/>
      <c r="I345" s="113"/>
      <c r="J345" s="113"/>
      <c r="K345" s="113"/>
      <c r="L345" s="113"/>
      <c r="M345" s="304"/>
      <c r="N345" s="145"/>
    </row>
    <row r="346" spans="1:14" ht="36" hidden="1" customHeight="1" x14ac:dyDescent="0.25">
      <c r="A346" s="311"/>
      <c r="B346" s="135" t="s">
        <v>103</v>
      </c>
      <c r="C346" s="134" t="s">
        <v>102</v>
      </c>
      <c r="D346" s="129" t="s">
        <v>99</v>
      </c>
      <c r="E346" s="134"/>
      <c r="F346" s="134"/>
      <c r="G346" s="136"/>
      <c r="H346" s="113"/>
      <c r="I346" s="113"/>
      <c r="J346" s="113"/>
      <c r="K346" s="113"/>
      <c r="L346" s="113"/>
      <c r="M346" s="304"/>
      <c r="N346" s="145"/>
    </row>
    <row r="347" spans="1:14" ht="48.75" customHeight="1" x14ac:dyDescent="0.25">
      <c r="A347" s="311"/>
      <c r="B347" s="135" t="s">
        <v>103</v>
      </c>
      <c r="C347" s="134" t="s">
        <v>102</v>
      </c>
      <c r="D347" s="129" t="s">
        <v>99</v>
      </c>
      <c r="E347" s="134" t="s">
        <v>366</v>
      </c>
      <c r="F347" s="134" t="s">
        <v>997</v>
      </c>
      <c r="G347" s="136"/>
      <c r="H347" s="113"/>
      <c r="I347" s="113"/>
      <c r="J347" s="113"/>
      <c r="K347" s="113"/>
      <c r="L347" s="113"/>
      <c r="M347" s="304"/>
      <c r="N347" s="145"/>
    </row>
    <row r="348" spans="1:14" ht="45" x14ac:dyDescent="0.25">
      <c r="A348" s="311"/>
      <c r="B348" s="135" t="s">
        <v>101</v>
      </c>
      <c r="C348" s="134" t="s">
        <v>100</v>
      </c>
      <c r="D348" s="129" t="s">
        <v>99</v>
      </c>
      <c r="E348" s="134"/>
      <c r="F348" s="134" t="s">
        <v>1001</v>
      </c>
      <c r="G348" s="136"/>
      <c r="H348" s="113"/>
      <c r="I348" s="113"/>
      <c r="J348" s="113"/>
      <c r="K348" s="113"/>
      <c r="L348" s="113"/>
      <c r="M348" s="304"/>
      <c r="N348" s="145"/>
    </row>
    <row r="349" spans="1:14" ht="45" hidden="1" x14ac:dyDescent="0.25">
      <c r="A349" s="311"/>
      <c r="B349" s="135" t="s">
        <v>101</v>
      </c>
      <c r="C349" s="134" t="s">
        <v>100</v>
      </c>
      <c r="D349" s="129" t="s">
        <v>99</v>
      </c>
      <c r="E349" s="134"/>
      <c r="F349" s="134"/>
      <c r="G349" s="136"/>
      <c r="H349" s="113"/>
      <c r="I349" s="113"/>
      <c r="J349" s="113"/>
      <c r="K349" s="113"/>
      <c r="L349" s="113"/>
      <c r="M349" s="304"/>
      <c r="N349" s="145"/>
    </row>
    <row r="350" spans="1:14" ht="45" hidden="1" x14ac:dyDescent="0.25">
      <c r="A350" s="311"/>
      <c r="B350" s="135" t="s">
        <v>101</v>
      </c>
      <c r="C350" s="134" t="s">
        <v>100</v>
      </c>
      <c r="D350" s="129" t="s">
        <v>99</v>
      </c>
      <c r="E350" s="134"/>
      <c r="F350" s="134"/>
      <c r="G350" s="136"/>
      <c r="H350" s="113"/>
      <c r="I350" s="113"/>
      <c r="J350" s="113"/>
      <c r="K350" s="113"/>
      <c r="L350" s="113"/>
      <c r="M350" s="304"/>
      <c r="N350" s="145"/>
    </row>
    <row r="351" spans="1:14" ht="45" hidden="1" x14ac:dyDescent="0.25">
      <c r="A351" s="311"/>
      <c r="B351" s="135" t="s">
        <v>101</v>
      </c>
      <c r="C351" s="134" t="s">
        <v>100</v>
      </c>
      <c r="D351" s="129" t="s">
        <v>99</v>
      </c>
      <c r="E351" s="134"/>
      <c r="F351" s="134"/>
      <c r="G351" s="136"/>
      <c r="H351" s="113"/>
      <c r="I351" s="113"/>
      <c r="J351" s="113"/>
      <c r="K351" s="113"/>
      <c r="L351" s="113"/>
      <c r="M351" s="304"/>
      <c r="N351" s="145"/>
    </row>
    <row r="352" spans="1:14" ht="45" hidden="1" x14ac:dyDescent="0.25">
      <c r="A352" s="311"/>
      <c r="B352" s="135" t="s">
        <v>101</v>
      </c>
      <c r="C352" s="134" t="s">
        <v>100</v>
      </c>
      <c r="D352" s="129" t="s">
        <v>99</v>
      </c>
      <c r="E352" s="134"/>
      <c r="F352" s="134"/>
      <c r="G352" s="136"/>
      <c r="H352" s="113"/>
      <c r="I352" s="113"/>
      <c r="J352" s="113"/>
      <c r="K352" s="113"/>
      <c r="L352" s="113"/>
      <c r="M352" s="304"/>
      <c r="N352" s="145"/>
    </row>
    <row r="353" spans="1:14" ht="105" x14ac:dyDescent="0.25">
      <c r="A353" s="311"/>
      <c r="B353" s="135" t="s">
        <v>98</v>
      </c>
      <c r="C353" s="134" t="s">
        <v>97</v>
      </c>
      <c r="D353" s="129" t="s">
        <v>92</v>
      </c>
      <c r="E353" s="134" t="s">
        <v>341</v>
      </c>
      <c r="F353" s="129" t="s">
        <v>998</v>
      </c>
      <c r="G353" s="136"/>
      <c r="H353" s="113"/>
      <c r="I353" s="113"/>
      <c r="J353" s="113"/>
      <c r="K353" s="113"/>
      <c r="L353" s="113"/>
      <c r="M353" s="304"/>
      <c r="N353" s="145"/>
    </row>
    <row r="354" spans="1:14" ht="45" hidden="1" x14ac:dyDescent="0.25">
      <c r="A354" s="311"/>
      <c r="B354" s="135" t="s">
        <v>98</v>
      </c>
      <c r="C354" s="134" t="s">
        <v>97</v>
      </c>
      <c r="D354" s="129" t="s">
        <v>92</v>
      </c>
      <c r="E354" s="134"/>
      <c r="F354" s="134"/>
      <c r="G354" s="136"/>
      <c r="H354" s="113"/>
      <c r="I354" s="113"/>
      <c r="J354" s="113"/>
      <c r="K354" s="113"/>
      <c r="L354" s="113"/>
      <c r="M354" s="304"/>
      <c r="N354" s="145"/>
    </row>
    <row r="355" spans="1:14" ht="45" hidden="1" x14ac:dyDescent="0.25">
      <c r="A355" s="311"/>
      <c r="B355" s="135" t="s">
        <v>98</v>
      </c>
      <c r="C355" s="134" t="s">
        <v>97</v>
      </c>
      <c r="D355" s="129" t="s">
        <v>92</v>
      </c>
      <c r="E355" s="134"/>
      <c r="F355" s="134"/>
      <c r="G355" s="136"/>
      <c r="H355" s="113"/>
      <c r="I355" s="113"/>
      <c r="J355" s="113"/>
      <c r="K355" s="113"/>
      <c r="L355" s="113"/>
      <c r="M355" s="304"/>
      <c r="N355" s="145"/>
    </row>
    <row r="356" spans="1:14" ht="45" hidden="1" x14ac:dyDescent="0.25">
      <c r="A356" s="311"/>
      <c r="B356" s="135" t="s">
        <v>98</v>
      </c>
      <c r="C356" s="134" t="s">
        <v>97</v>
      </c>
      <c r="D356" s="129" t="s">
        <v>92</v>
      </c>
      <c r="E356" s="134"/>
      <c r="F356" s="134"/>
      <c r="G356" s="136"/>
      <c r="H356" s="113"/>
      <c r="I356" s="113"/>
      <c r="J356" s="113"/>
      <c r="K356" s="113"/>
      <c r="L356" s="113"/>
      <c r="M356" s="304"/>
      <c r="N356" s="145"/>
    </row>
    <row r="357" spans="1:14" ht="45" hidden="1" x14ac:dyDescent="0.25">
      <c r="A357" s="311"/>
      <c r="B357" s="135" t="s">
        <v>98</v>
      </c>
      <c r="C357" s="134" t="s">
        <v>97</v>
      </c>
      <c r="D357" s="129" t="s">
        <v>92</v>
      </c>
      <c r="E357" s="134"/>
      <c r="F357" s="134"/>
      <c r="G357" s="136"/>
      <c r="H357" s="113"/>
      <c r="I357" s="113"/>
      <c r="J357" s="113"/>
      <c r="K357" s="113"/>
      <c r="L357" s="113"/>
      <c r="M357" s="304"/>
      <c r="N357" s="145"/>
    </row>
    <row r="358" spans="1:14" ht="45" hidden="1" x14ac:dyDescent="0.25">
      <c r="A358" s="311"/>
      <c r="B358" s="135" t="s">
        <v>98</v>
      </c>
      <c r="C358" s="134" t="s">
        <v>97</v>
      </c>
      <c r="D358" s="129" t="s">
        <v>92</v>
      </c>
      <c r="E358" s="134"/>
      <c r="F358" s="134"/>
      <c r="G358" s="136"/>
      <c r="H358" s="113"/>
      <c r="I358" s="113"/>
      <c r="J358" s="113"/>
      <c r="K358" s="113"/>
      <c r="L358" s="113"/>
      <c r="M358" s="304"/>
      <c r="N358" s="145"/>
    </row>
    <row r="359" spans="1:14" ht="45" hidden="1" x14ac:dyDescent="0.25">
      <c r="A359" s="311"/>
      <c r="B359" s="135" t="s">
        <v>98</v>
      </c>
      <c r="C359" s="134" t="s">
        <v>97</v>
      </c>
      <c r="D359" s="129" t="s">
        <v>92</v>
      </c>
      <c r="E359" s="134"/>
      <c r="F359" s="134"/>
      <c r="G359" s="136"/>
      <c r="H359" s="113"/>
      <c r="I359" s="113"/>
      <c r="J359" s="113"/>
      <c r="K359" s="113"/>
      <c r="L359" s="113"/>
      <c r="M359" s="304"/>
      <c r="N359" s="145"/>
    </row>
    <row r="360" spans="1:14" ht="45" hidden="1" x14ac:dyDescent="0.25">
      <c r="A360" s="311"/>
      <c r="B360" s="135" t="s">
        <v>98</v>
      </c>
      <c r="C360" s="134" t="s">
        <v>97</v>
      </c>
      <c r="D360" s="129" t="s">
        <v>92</v>
      </c>
      <c r="E360" s="134"/>
      <c r="F360" s="134"/>
      <c r="G360" s="136"/>
      <c r="H360" s="113"/>
      <c r="I360" s="113"/>
      <c r="J360" s="113"/>
      <c r="K360" s="113"/>
      <c r="L360" s="113"/>
      <c r="M360" s="304"/>
      <c r="N360" s="145"/>
    </row>
    <row r="361" spans="1:14" ht="45" hidden="1" x14ac:dyDescent="0.25">
      <c r="A361" s="311"/>
      <c r="B361" s="135" t="s">
        <v>98</v>
      </c>
      <c r="C361" s="134" t="s">
        <v>97</v>
      </c>
      <c r="D361" s="129" t="s">
        <v>92</v>
      </c>
      <c r="E361" s="134"/>
      <c r="F361" s="134"/>
      <c r="G361" s="136"/>
      <c r="H361" s="113"/>
      <c r="I361" s="113"/>
      <c r="J361" s="113"/>
      <c r="K361" s="113"/>
      <c r="L361" s="113"/>
      <c r="M361" s="304"/>
      <c r="N361" s="145"/>
    </row>
    <row r="362" spans="1:14" ht="45" x14ac:dyDescent="0.25">
      <c r="A362" s="311"/>
      <c r="B362" s="135" t="s">
        <v>96</v>
      </c>
      <c r="C362" s="134" t="s">
        <v>95</v>
      </c>
      <c r="D362" s="129" t="s">
        <v>92</v>
      </c>
      <c r="E362" s="134"/>
      <c r="F362" s="134" t="s">
        <v>1001</v>
      </c>
      <c r="G362" s="136"/>
      <c r="H362" s="113"/>
      <c r="I362" s="113"/>
      <c r="J362" s="113"/>
      <c r="K362" s="113"/>
      <c r="L362" s="113"/>
      <c r="M362" s="304"/>
      <c r="N362" s="145"/>
    </row>
    <row r="363" spans="1:14" ht="45" hidden="1" x14ac:dyDescent="0.25">
      <c r="A363" s="311"/>
      <c r="B363" s="135" t="s">
        <v>96</v>
      </c>
      <c r="C363" s="134" t="s">
        <v>95</v>
      </c>
      <c r="D363" s="129" t="s">
        <v>92</v>
      </c>
      <c r="E363" s="134"/>
      <c r="F363" s="134"/>
      <c r="G363" s="136"/>
      <c r="H363" s="113"/>
      <c r="I363" s="113"/>
      <c r="J363" s="113"/>
      <c r="K363" s="113"/>
      <c r="L363" s="113"/>
      <c r="M363" s="304"/>
      <c r="N363" s="145"/>
    </row>
    <row r="364" spans="1:14" ht="45" hidden="1" x14ac:dyDescent="0.25">
      <c r="A364" s="311"/>
      <c r="B364" s="135" t="s">
        <v>96</v>
      </c>
      <c r="C364" s="134" t="s">
        <v>95</v>
      </c>
      <c r="D364" s="129" t="s">
        <v>92</v>
      </c>
      <c r="E364" s="134"/>
      <c r="F364" s="134"/>
      <c r="G364" s="136"/>
      <c r="H364" s="113"/>
      <c r="I364" s="113"/>
      <c r="J364" s="113"/>
      <c r="K364" s="113"/>
      <c r="L364" s="113"/>
      <c r="M364" s="304"/>
      <c r="N364" s="145"/>
    </row>
    <row r="365" spans="1:14" ht="45" hidden="1" x14ac:dyDescent="0.25">
      <c r="A365" s="311"/>
      <c r="B365" s="135" t="s">
        <v>96</v>
      </c>
      <c r="C365" s="134" t="s">
        <v>95</v>
      </c>
      <c r="D365" s="129" t="s">
        <v>92</v>
      </c>
      <c r="E365" s="134"/>
      <c r="F365" s="134"/>
      <c r="G365" s="136"/>
      <c r="H365" s="113"/>
      <c r="I365" s="113"/>
      <c r="J365" s="113"/>
      <c r="K365" s="113"/>
      <c r="L365" s="113"/>
      <c r="M365" s="304"/>
      <c r="N365" s="145"/>
    </row>
    <row r="366" spans="1:14" ht="45" hidden="1" x14ac:dyDescent="0.25">
      <c r="A366" s="311"/>
      <c r="B366" s="135" t="s">
        <v>96</v>
      </c>
      <c r="C366" s="134" t="s">
        <v>95</v>
      </c>
      <c r="D366" s="129" t="s">
        <v>92</v>
      </c>
      <c r="E366" s="134"/>
      <c r="F366" s="134"/>
      <c r="G366" s="136"/>
      <c r="H366" s="113"/>
      <c r="I366" s="113"/>
      <c r="J366" s="113"/>
      <c r="K366" s="113"/>
      <c r="L366" s="113"/>
      <c r="M366" s="304"/>
      <c r="N366" s="145"/>
    </row>
    <row r="367" spans="1:14" ht="45" hidden="1" x14ac:dyDescent="0.25">
      <c r="A367" s="311"/>
      <c r="B367" s="135" t="s">
        <v>96</v>
      </c>
      <c r="C367" s="134" t="s">
        <v>95</v>
      </c>
      <c r="D367" s="129" t="s">
        <v>92</v>
      </c>
      <c r="E367" s="134"/>
      <c r="F367" s="134"/>
      <c r="G367" s="136"/>
      <c r="H367" s="113"/>
      <c r="I367" s="113"/>
      <c r="J367" s="113"/>
      <c r="K367" s="113"/>
      <c r="L367" s="113"/>
      <c r="M367" s="304"/>
      <c r="N367" s="145"/>
    </row>
    <row r="368" spans="1:14" ht="45" hidden="1" x14ac:dyDescent="0.25">
      <c r="A368" s="311"/>
      <c r="B368" s="135" t="s">
        <v>96</v>
      </c>
      <c r="C368" s="134" t="s">
        <v>95</v>
      </c>
      <c r="D368" s="129" t="s">
        <v>92</v>
      </c>
      <c r="E368" s="134"/>
      <c r="F368" s="134"/>
      <c r="G368" s="136"/>
      <c r="H368" s="113"/>
      <c r="I368" s="113"/>
      <c r="J368" s="113"/>
      <c r="K368" s="113"/>
      <c r="L368" s="113"/>
      <c r="M368" s="304"/>
      <c r="N368" s="145"/>
    </row>
    <row r="369" spans="1:17" ht="45" hidden="1" x14ac:dyDescent="0.25">
      <c r="A369" s="311"/>
      <c r="B369" s="135" t="s">
        <v>96</v>
      </c>
      <c r="C369" s="134" t="s">
        <v>95</v>
      </c>
      <c r="D369" s="129" t="s">
        <v>92</v>
      </c>
      <c r="E369" s="134"/>
      <c r="F369" s="134"/>
      <c r="G369" s="136"/>
      <c r="H369" s="113"/>
      <c r="I369" s="113"/>
      <c r="J369" s="113"/>
      <c r="K369" s="113"/>
      <c r="L369" s="113"/>
      <c r="M369" s="304"/>
      <c r="N369" s="145"/>
    </row>
    <row r="370" spans="1:17" ht="45" hidden="1" x14ac:dyDescent="0.25">
      <c r="A370" s="311"/>
      <c r="B370" s="135" t="s">
        <v>96</v>
      </c>
      <c r="C370" s="134" t="s">
        <v>95</v>
      </c>
      <c r="D370" s="129" t="s">
        <v>92</v>
      </c>
      <c r="E370" s="134"/>
      <c r="F370" s="134"/>
      <c r="G370" s="136"/>
      <c r="H370" s="113"/>
      <c r="I370" s="113"/>
      <c r="J370" s="113"/>
      <c r="K370" s="113"/>
      <c r="L370" s="113"/>
      <c r="M370" s="304"/>
      <c r="N370" s="145"/>
    </row>
    <row r="371" spans="1:17" ht="45" x14ac:dyDescent="0.25">
      <c r="A371" s="311"/>
      <c r="B371" s="135" t="s">
        <v>94</v>
      </c>
      <c r="C371" s="134" t="s">
        <v>93</v>
      </c>
      <c r="D371" s="129" t="s">
        <v>92</v>
      </c>
      <c r="E371" s="134" t="s">
        <v>483</v>
      </c>
      <c r="F371" s="134" t="s">
        <v>999</v>
      </c>
      <c r="G371" s="136"/>
      <c r="H371" s="113"/>
      <c r="I371" s="113"/>
      <c r="J371" s="113"/>
      <c r="K371" s="113"/>
      <c r="L371" s="113"/>
      <c r="M371" s="304"/>
      <c r="N371" s="145"/>
    </row>
    <row r="372" spans="1:17" ht="45" hidden="1" x14ac:dyDescent="0.25">
      <c r="A372" s="311"/>
      <c r="B372" s="135" t="s">
        <v>94</v>
      </c>
      <c r="C372" s="134" t="s">
        <v>93</v>
      </c>
      <c r="D372" s="129" t="s">
        <v>92</v>
      </c>
      <c r="E372" s="134"/>
      <c r="F372" s="134"/>
      <c r="G372" s="136"/>
      <c r="H372" s="113"/>
      <c r="I372" s="113"/>
      <c r="J372" s="113"/>
      <c r="K372" s="113"/>
      <c r="L372" s="113"/>
      <c r="M372" s="304"/>
      <c r="N372" s="145"/>
    </row>
    <row r="373" spans="1:17" ht="25.5" customHeight="1" x14ac:dyDescent="0.25">
      <c r="A373" s="311"/>
      <c r="B373" s="135" t="s">
        <v>94</v>
      </c>
      <c r="C373" s="134" t="s">
        <v>93</v>
      </c>
      <c r="D373" s="129" t="s">
        <v>92</v>
      </c>
      <c r="E373" s="134" t="s">
        <v>438</v>
      </c>
      <c r="F373" s="129" t="s">
        <v>1000</v>
      </c>
      <c r="G373" s="136"/>
      <c r="H373" s="113"/>
      <c r="I373" s="113"/>
      <c r="J373" s="113"/>
      <c r="K373" s="113"/>
      <c r="L373" s="113"/>
      <c r="M373" s="304"/>
      <c r="N373" s="145"/>
    </row>
    <row r="374" spans="1:17" ht="30" customHeight="1" x14ac:dyDescent="0.25">
      <c r="A374" s="311"/>
      <c r="B374" s="135" t="s">
        <v>94</v>
      </c>
      <c r="C374" s="134" t="s">
        <v>93</v>
      </c>
      <c r="D374" s="129" t="s">
        <v>92</v>
      </c>
      <c r="E374" s="134"/>
      <c r="F374" s="134"/>
      <c r="G374" s="136"/>
      <c r="H374" s="113"/>
      <c r="I374" s="113"/>
      <c r="J374" s="113"/>
      <c r="K374" s="113"/>
      <c r="L374" s="113"/>
      <c r="M374" s="304"/>
      <c r="N374" s="121"/>
      <c r="O374" s="120"/>
      <c r="P374" s="120"/>
      <c r="Q374" s="120"/>
    </row>
    <row r="375" spans="1:17" ht="45" x14ac:dyDescent="0.25">
      <c r="A375" s="311"/>
      <c r="B375" s="135" t="s">
        <v>91</v>
      </c>
      <c r="C375" s="134" t="s">
        <v>90</v>
      </c>
      <c r="D375" s="129" t="s">
        <v>85</v>
      </c>
      <c r="E375" s="134"/>
      <c r="F375" s="134" t="s">
        <v>472</v>
      </c>
      <c r="G375" s="136"/>
      <c r="H375" s="113"/>
      <c r="I375" s="113"/>
      <c r="J375" s="113"/>
      <c r="K375" s="113"/>
      <c r="L375" s="113"/>
      <c r="M375" s="304"/>
      <c r="N375" s="266"/>
      <c r="O375" s="120"/>
      <c r="P375" s="120"/>
      <c r="Q375" s="120"/>
    </row>
    <row r="376" spans="1:17" ht="45" x14ac:dyDescent="0.25">
      <c r="A376" s="311"/>
      <c r="B376" s="135" t="s">
        <v>89</v>
      </c>
      <c r="C376" s="134" t="s">
        <v>88</v>
      </c>
      <c r="D376" s="129" t="s">
        <v>85</v>
      </c>
      <c r="E376" s="134"/>
      <c r="F376" s="134" t="s">
        <v>472</v>
      </c>
      <c r="G376" s="136"/>
      <c r="H376" s="113"/>
      <c r="I376" s="113"/>
      <c r="J376" s="113"/>
      <c r="K376" s="113"/>
      <c r="L376" s="113"/>
      <c r="M376" s="304"/>
      <c r="N376" s="21"/>
      <c r="O376" s="121"/>
      <c r="P376" s="120"/>
      <c r="Q376" s="120"/>
    </row>
    <row r="377" spans="1:17" ht="45" hidden="1" x14ac:dyDescent="0.25">
      <c r="A377" s="311"/>
      <c r="B377" s="135" t="s">
        <v>89</v>
      </c>
      <c r="C377" s="134" t="s">
        <v>88</v>
      </c>
      <c r="D377" s="129" t="s">
        <v>85</v>
      </c>
      <c r="E377" s="134"/>
      <c r="F377" s="128"/>
      <c r="G377" s="127"/>
      <c r="H377" s="113"/>
      <c r="I377" s="113"/>
      <c r="J377" s="113"/>
      <c r="K377" s="113"/>
      <c r="L377" s="113"/>
      <c r="M377" s="304"/>
      <c r="N377" s="21"/>
      <c r="O377" s="121"/>
      <c r="P377" s="120"/>
      <c r="Q377" s="120"/>
    </row>
    <row r="378" spans="1:17" ht="45" hidden="1" x14ac:dyDescent="0.25">
      <c r="A378" s="311"/>
      <c r="B378" s="135" t="s">
        <v>89</v>
      </c>
      <c r="C378" s="134" t="s">
        <v>88</v>
      </c>
      <c r="D378" s="129" t="s">
        <v>85</v>
      </c>
      <c r="E378" s="134"/>
      <c r="F378" s="128"/>
      <c r="G378" s="127"/>
      <c r="H378" s="113"/>
      <c r="I378" s="113"/>
      <c r="J378" s="113"/>
      <c r="K378" s="113"/>
      <c r="L378" s="113"/>
      <c r="M378" s="304"/>
      <c r="N378" s="21"/>
      <c r="O378" s="121"/>
      <c r="P378" s="120"/>
      <c r="Q378" s="120"/>
    </row>
    <row r="379" spans="1:17" ht="45" hidden="1" x14ac:dyDescent="0.25">
      <c r="A379" s="311"/>
      <c r="B379" s="135" t="s">
        <v>89</v>
      </c>
      <c r="C379" s="134" t="s">
        <v>88</v>
      </c>
      <c r="D379" s="129" t="s">
        <v>85</v>
      </c>
      <c r="E379" s="134"/>
      <c r="F379" s="128"/>
      <c r="G379" s="127"/>
      <c r="H379" s="113"/>
      <c r="I379" s="113"/>
      <c r="J379" s="113"/>
      <c r="K379" s="113"/>
      <c r="L379" s="113"/>
      <c r="M379" s="304"/>
      <c r="N379" s="21"/>
      <c r="O379" s="121"/>
      <c r="P379" s="120"/>
      <c r="Q379" s="120"/>
    </row>
    <row r="380" spans="1:17" ht="83.25" customHeight="1" thickBot="1" x14ac:dyDescent="0.3">
      <c r="A380" s="311"/>
      <c r="B380" s="126" t="s">
        <v>87</v>
      </c>
      <c r="C380" s="124" t="s">
        <v>86</v>
      </c>
      <c r="D380" s="125" t="s">
        <v>85</v>
      </c>
      <c r="E380" s="124"/>
      <c r="F380" s="124" t="s">
        <v>472</v>
      </c>
      <c r="G380" s="123"/>
      <c r="H380" s="113"/>
      <c r="I380" s="113"/>
      <c r="J380" s="113"/>
      <c r="K380" s="113"/>
      <c r="L380" s="113"/>
      <c r="M380" s="304"/>
      <c r="N380" s="21"/>
      <c r="O380" s="121"/>
      <c r="P380" s="120"/>
      <c r="Q380" s="120"/>
    </row>
    <row r="381" spans="1:17" ht="75.75" hidden="1" customHeight="1" thickBot="1" x14ac:dyDescent="0.3">
      <c r="A381" s="311"/>
      <c r="B381" s="133" t="s">
        <v>87</v>
      </c>
      <c r="C381" s="131" t="s">
        <v>86</v>
      </c>
      <c r="D381" s="132" t="s">
        <v>85</v>
      </c>
      <c r="E381" s="131"/>
      <c r="F381" s="131"/>
      <c r="G381" s="130"/>
      <c r="H381" s="113"/>
      <c r="I381" s="113"/>
      <c r="J381" s="113"/>
      <c r="K381" s="113"/>
      <c r="L381" s="113"/>
      <c r="M381" s="304"/>
      <c r="N381" s="21"/>
      <c r="O381" s="121"/>
      <c r="P381" s="120"/>
      <c r="Q381" s="120"/>
    </row>
    <row r="382" spans="1:17" ht="82.5" hidden="1" customHeight="1" thickBot="1" x14ac:dyDescent="0.3">
      <c r="A382" s="311"/>
      <c r="B382" s="126" t="s">
        <v>87</v>
      </c>
      <c r="C382" s="128" t="s">
        <v>86</v>
      </c>
      <c r="D382" s="129" t="s">
        <v>85</v>
      </c>
      <c r="E382" s="128"/>
      <c r="F382" s="128"/>
      <c r="G382" s="127"/>
      <c r="H382" s="113"/>
      <c r="I382" s="113"/>
      <c r="J382" s="113"/>
      <c r="K382" s="113"/>
      <c r="L382" s="113"/>
      <c r="M382" s="304"/>
      <c r="N382" s="21"/>
      <c r="O382" s="121"/>
      <c r="P382" s="120"/>
      <c r="Q382" s="120"/>
    </row>
    <row r="383" spans="1:17" ht="85.7" hidden="1" customHeight="1" thickBot="1" x14ac:dyDescent="0.3">
      <c r="A383" s="311"/>
      <c r="B383" s="126" t="s">
        <v>87</v>
      </c>
      <c r="C383" s="124" t="s">
        <v>86</v>
      </c>
      <c r="D383" s="125" t="s">
        <v>85</v>
      </c>
      <c r="E383" s="124"/>
      <c r="F383" s="124"/>
      <c r="G383" s="123"/>
      <c r="H383" s="113"/>
      <c r="I383" s="113"/>
      <c r="J383" s="113"/>
      <c r="K383" s="113"/>
      <c r="L383" s="113"/>
      <c r="M383" s="304"/>
      <c r="N383" s="122"/>
      <c r="O383" s="121"/>
      <c r="P383" s="120"/>
      <c r="Q383" s="120"/>
    </row>
    <row r="384" spans="1:17" x14ac:dyDescent="0.25">
      <c r="A384" s="311"/>
      <c r="B384" s="113"/>
      <c r="C384" s="113"/>
      <c r="D384" s="113"/>
      <c r="E384" s="113"/>
      <c r="F384" s="113"/>
      <c r="G384" s="113"/>
      <c r="H384" s="113"/>
      <c r="I384" s="113"/>
      <c r="J384" s="113"/>
      <c r="K384" s="113"/>
      <c r="L384" s="113"/>
      <c r="M384" s="304"/>
      <c r="N384" s="267"/>
    </row>
    <row r="385" spans="1:14" ht="18.75" x14ac:dyDescent="0.25">
      <c r="A385" s="301"/>
      <c r="B385" s="115" t="s">
        <v>84</v>
      </c>
      <c r="C385" s="115"/>
      <c r="D385" s="115"/>
      <c r="E385" s="115"/>
      <c r="F385" s="115"/>
      <c r="G385" s="115"/>
      <c r="H385" s="115"/>
      <c r="I385" s="115"/>
      <c r="J385" s="115"/>
      <c r="K385" s="115"/>
      <c r="L385" s="115"/>
      <c r="M385" s="307"/>
      <c r="N385" s="145"/>
    </row>
    <row r="386" spans="1:14" ht="24" customHeight="1" x14ac:dyDescent="0.25">
      <c r="A386" s="306" t="s">
        <v>83</v>
      </c>
      <c r="B386" s="118" t="s">
        <v>619</v>
      </c>
      <c r="C386" s="113"/>
      <c r="D386" s="113"/>
      <c r="E386" s="113"/>
      <c r="F386" s="113"/>
      <c r="G386" s="113"/>
      <c r="H386" s="113"/>
      <c r="I386" s="113"/>
      <c r="J386" s="113"/>
      <c r="K386" s="113"/>
      <c r="L386" s="113"/>
      <c r="M386" s="304"/>
      <c r="N386" s="145"/>
    </row>
    <row r="387" spans="1:14" ht="63.95" customHeight="1" thickBot="1" x14ac:dyDescent="0.3">
      <c r="A387" s="306"/>
      <c r="B387" s="498" t="s">
        <v>641</v>
      </c>
      <c r="C387" s="499"/>
      <c r="D387" s="499"/>
      <c r="E387" s="499"/>
      <c r="F387" s="113"/>
      <c r="G387" s="113"/>
      <c r="H387" s="113"/>
      <c r="I387" s="113"/>
      <c r="J387" s="113"/>
      <c r="K387" s="113"/>
      <c r="L387" s="113"/>
      <c r="M387" s="304"/>
      <c r="N387" s="145"/>
    </row>
    <row r="388" spans="1:14" ht="47.25" customHeight="1" thickBot="1" x14ac:dyDescent="0.3">
      <c r="A388" s="306"/>
      <c r="B388" s="474" t="s">
        <v>974</v>
      </c>
      <c r="C388" s="475"/>
      <c r="D388" s="475"/>
      <c r="E388" s="476"/>
      <c r="F388" s="113"/>
      <c r="G388" s="113"/>
      <c r="H388" s="113"/>
      <c r="I388" s="113"/>
      <c r="J388" s="113"/>
      <c r="K388" s="113"/>
      <c r="L388" s="113"/>
      <c r="M388" s="304"/>
      <c r="N388" s="145"/>
    </row>
    <row r="389" spans="1:14" ht="24.75" customHeight="1" x14ac:dyDescent="0.25">
      <c r="A389" s="306" t="s">
        <v>82</v>
      </c>
      <c r="B389" s="117" t="s">
        <v>620</v>
      </c>
      <c r="C389" s="116"/>
      <c r="D389" s="116"/>
      <c r="E389" s="116"/>
      <c r="F389" s="113"/>
      <c r="G389" s="113"/>
      <c r="H389" s="113"/>
      <c r="I389" s="113"/>
      <c r="J389" s="113"/>
      <c r="K389" s="113"/>
      <c r="L389" s="113"/>
      <c r="M389" s="304"/>
      <c r="N389" s="145"/>
    </row>
    <row r="390" spans="1:14" ht="34.5" customHeight="1" thickBot="1" x14ac:dyDescent="0.3">
      <c r="A390" s="306"/>
      <c r="B390" s="496" t="s">
        <v>81</v>
      </c>
      <c r="C390" s="497"/>
      <c r="D390" s="497"/>
      <c r="E390" s="497"/>
      <c r="F390" s="113"/>
      <c r="G390" s="113"/>
      <c r="H390" s="113"/>
      <c r="I390" s="113"/>
      <c r="J390" s="113"/>
      <c r="K390" s="113"/>
      <c r="L390" s="113"/>
      <c r="M390" s="304"/>
      <c r="N390" s="145"/>
    </row>
    <row r="391" spans="1:14" ht="58.7" customHeight="1" thickBot="1" x14ac:dyDescent="0.3">
      <c r="A391" s="306"/>
      <c r="B391" s="474" t="s">
        <v>975</v>
      </c>
      <c r="C391" s="475"/>
      <c r="D391" s="475"/>
      <c r="E391" s="476"/>
      <c r="F391" s="113"/>
      <c r="G391" s="113"/>
      <c r="H391" s="113"/>
      <c r="I391" s="113"/>
      <c r="J391" s="113"/>
      <c r="K391" s="113"/>
      <c r="L391" s="113"/>
      <c r="M391" s="304"/>
      <c r="N391" s="145"/>
    </row>
    <row r="392" spans="1:14" x14ac:dyDescent="0.25">
      <c r="A392" s="311"/>
      <c r="B392" s="113"/>
      <c r="C392" s="113"/>
      <c r="D392" s="113"/>
      <c r="E392" s="113"/>
      <c r="F392" s="113"/>
      <c r="G392" s="113"/>
      <c r="H392" s="113"/>
      <c r="I392" s="113"/>
      <c r="J392" s="113"/>
      <c r="K392" s="113"/>
      <c r="L392" s="113"/>
      <c r="M392" s="304"/>
      <c r="N392" s="145"/>
    </row>
    <row r="393" spans="1:14" ht="18.75" x14ac:dyDescent="0.25">
      <c r="A393" s="301"/>
      <c r="B393" s="115" t="s">
        <v>80</v>
      </c>
      <c r="C393" s="115"/>
      <c r="D393" s="115"/>
      <c r="E393" s="115"/>
      <c r="F393" s="115"/>
      <c r="G393" s="115"/>
      <c r="H393" s="115"/>
      <c r="I393" s="115"/>
      <c r="J393" s="115"/>
      <c r="K393" s="115"/>
      <c r="L393" s="115"/>
      <c r="M393" s="307"/>
      <c r="N393" s="145"/>
    </row>
    <row r="394" spans="1:14" ht="21.75" customHeight="1" x14ac:dyDescent="0.25">
      <c r="A394" s="306" t="s">
        <v>79</v>
      </c>
      <c r="B394" s="477" t="s">
        <v>621</v>
      </c>
      <c r="C394" s="478"/>
      <c r="D394" s="478"/>
      <c r="E394" s="478"/>
      <c r="F394" s="113"/>
      <c r="G394" s="113"/>
      <c r="H394" s="113"/>
      <c r="I394" s="113"/>
      <c r="J394" s="113"/>
      <c r="K394" s="113"/>
      <c r="L394" s="113"/>
      <c r="M394" s="304"/>
      <c r="N394" s="145"/>
    </row>
    <row r="395" spans="1:14" ht="20.25" customHeight="1" thickBot="1" x14ac:dyDescent="0.3">
      <c r="A395" s="306"/>
      <c r="B395" s="491" t="s">
        <v>78</v>
      </c>
      <c r="C395" s="492"/>
      <c r="D395" s="492"/>
      <c r="E395" s="492"/>
      <c r="F395" s="113"/>
      <c r="G395" s="113"/>
      <c r="H395" s="113"/>
      <c r="I395" s="113"/>
      <c r="J395" s="113"/>
      <c r="K395" s="113"/>
      <c r="L395" s="113"/>
      <c r="M395" s="304"/>
      <c r="N395" s="145"/>
    </row>
    <row r="396" spans="1:14" ht="61.5" customHeight="1" thickBot="1" x14ac:dyDescent="0.3">
      <c r="A396" s="306"/>
      <c r="B396" s="474" t="s">
        <v>976</v>
      </c>
      <c r="C396" s="475"/>
      <c r="D396" s="475"/>
      <c r="E396" s="476"/>
      <c r="F396" s="113"/>
      <c r="G396" s="113"/>
      <c r="H396" s="113"/>
      <c r="I396" s="113"/>
      <c r="J396" s="113"/>
      <c r="K396" s="113"/>
      <c r="L396" s="113"/>
      <c r="M396" s="304"/>
      <c r="N396" s="145"/>
    </row>
    <row r="397" spans="1:14" ht="16.5" customHeight="1" x14ac:dyDescent="0.25">
      <c r="A397" s="311"/>
      <c r="B397" s="113"/>
      <c r="C397" s="113"/>
      <c r="D397" s="113"/>
      <c r="E397" s="113"/>
      <c r="F397" s="113"/>
      <c r="G397" s="113"/>
      <c r="H397" s="113"/>
      <c r="I397" s="113"/>
      <c r="J397" s="113"/>
      <c r="K397" s="113"/>
      <c r="L397" s="113"/>
      <c r="M397" s="304"/>
      <c r="N397" s="145"/>
    </row>
    <row r="398" spans="1:14" ht="18.75" x14ac:dyDescent="0.25">
      <c r="A398" s="301"/>
      <c r="B398" s="115" t="s">
        <v>73</v>
      </c>
      <c r="C398" s="115"/>
      <c r="D398" s="115"/>
      <c r="E398" s="115"/>
      <c r="F398" s="115"/>
      <c r="G398" s="115"/>
      <c r="H398" s="115"/>
      <c r="I398" s="115"/>
      <c r="J398" s="115"/>
      <c r="K398" s="115"/>
      <c r="L398" s="115"/>
      <c r="M398" s="307"/>
      <c r="N398" s="145"/>
    </row>
    <row r="399" spans="1:14" ht="24.75" customHeight="1" x14ac:dyDescent="0.25">
      <c r="A399" s="306" t="s">
        <v>77</v>
      </c>
      <c r="B399" s="477" t="s">
        <v>71</v>
      </c>
      <c r="C399" s="478"/>
      <c r="D399" s="478"/>
      <c r="E399" s="478"/>
      <c r="F399" s="113"/>
      <c r="G399" s="113"/>
      <c r="H399" s="113"/>
      <c r="I399" s="113"/>
      <c r="J399" s="113"/>
      <c r="K399" s="113"/>
      <c r="L399" s="113"/>
      <c r="M399" s="304"/>
      <c r="N399" s="145"/>
    </row>
    <row r="400" spans="1:14" ht="33" customHeight="1" thickBot="1" x14ac:dyDescent="0.3">
      <c r="A400" s="306"/>
      <c r="B400" s="479" t="s">
        <v>622</v>
      </c>
      <c r="C400" s="480"/>
      <c r="D400" s="480"/>
      <c r="E400" s="480"/>
      <c r="F400" s="113"/>
      <c r="G400" s="113"/>
      <c r="H400" s="113"/>
      <c r="I400" s="113"/>
      <c r="J400" s="113"/>
      <c r="K400" s="113"/>
      <c r="L400" s="113"/>
      <c r="M400" s="304"/>
      <c r="N400" s="145"/>
    </row>
    <row r="401" spans="1:14" ht="63" customHeight="1" thickBot="1" x14ac:dyDescent="0.3">
      <c r="A401" s="306"/>
      <c r="B401" s="474" t="s">
        <v>977</v>
      </c>
      <c r="C401" s="475"/>
      <c r="D401" s="475"/>
      <c r="E401" s="476"/>
      <c r="F401" s="113"/>
      <c r="G401" s="113"/>
      <c r="H401" s="113"/>
      <c r="I401" s="113"/>
      <c r="J401" s="113"/>
      <c r="K401" s="113"/>
      <c r="L401" s="113"/>
      <c r="M401" s="304"/>
      <c r="N401" s="145"/>
    </row>
    <row r="402" spans="1:14" x14ac:dyDescent="0.25">
      <c r="A402" s="306"/>
      <c r="B402" s="114"/>
      <c r="C402" s="113"/>
      <c r="D402" s="113"/>
      <c r="E402" s="113"/>
      <c r="F402" s="113"/>
      <c r="G402" s="113"/>
      <c r="H402" s="113"/>
      <c r="I402" s="113"/>
      <c r="J402" s="113"/>
      <c r="K402" s="113"/>
      <c r="L402" s="113"/>
      <c r="M402" s="304"/>
      <c r="N402" s="145"/>
    </row>
    <row r="403" spans="1:14" ht="18.75" x14ac:dyDescent="0.25">
      <c r="A403" s="312" t="s">
        <v>642</v>
      </c>
      <c r="B403" s="112" t="s">
        <v>7</v>
      </c>
      <c r="C403" s="112"/>
      <c r="D403" s="111"/>
      <c r="E403" s="111"/>
      <c r="F403" s="111"/>
      <c r="G403" s="111"/>
      <c r="H403" s="111"/>
      <c r="I403" s="111"/>
      <c r="J403" s="111"/>
      <c r="K403" s="111"/>
      <c r="L403" s="111"/>
      <c r="M403" s="313"/>
      <c r="N403" s="145"/>
    </row>
    <row r="404" spans="1:14" ht="22.7" customHeight="1" x14ac:dyDescent="0.25">
      <c r="A404" s="314" t="s">
        <v>76</v>
      </c>
      <c r="B404" s="109" t="s">
        <v>643</v>
      </c>
      <c r="C404" s="106"/>
      <c r="D404" s="108"/>
      <c r="E404" s="108"/>
      <c r="F404" s="108"/>
      <c r="G404" s="108"/>
      <c r="H404" s="108"/>
      <c r="I404" s="108"/>
      <c r="J404" s="108"/>
      <c r="K404" s="108"/>
      <c r="L404" s="108"/>
      <c r="M404" s="315"/>
      <c r="N404" s="145"/>
    </row>
    <row r="405" spans="1:14" ht="31.7" customHeight="1" thickBot="1" x14ac:dyDescent="0.3">
      <c r="A405" s="314"/>
      <c r="B405" s="483" t="s">
        <v>623</v>
      </c>
      <c r="C405" s="484"/>
      <c r="D405" s="484"/>
      <c r="E405" s="484"/>
      <c r="F405" s="108"/>
      <c r="G405" s="108"/>
      <c r="H405" s="108"/>
      <c r="I405" s="108"/>
      <c r="J405" s="108"/>
      <c r="K405" s="108"/>
      <c r="L405" s="108"/>
      <c r="M405" s="315"/>
      <c r="N405" s="145"/>
    </row>
    <row r="406" spans="1:14" ht="57" customHeight="1" thickBot="1" x14ac:dyDescent="0.3">
      <c r="A406" s="314"/>
      <c r="B406" s="474" t="s">
        <v>978</v>
      </c>
      <c r="C406" s="475"/>
      <c r="D406" s="475"/>
      <c r="E406" s="476"/>
      <c r="F406" s="108"/>
      <c r="G406" s="108"/>
      <c r="H406" s="108"/>
      <c r="I406" s="108"/>
      <c r="J406" s="108"/>
      <c r="K406" s="108"/>
      <c r="L406" s="108"/>
      <c r="M406" s="315"/>
      <c r="N406" s="145"/>
    </row>
    <row r="407" spans="1:14" ht="22.7" customHeight="1" x14ac:dyDescent="0.25">
      <c r="A407" s="314" t="s">
        <v>75</v>
      </c>
      <c r="B407" s="109" t="s">
        <v>74</v>
      </c>
      <c r="C407" s="106"/>
      <c r="D407" s="108"/>
      <c r="E407" s="108"/>
      <c r="F407" s="108"/>
      <c r="G407" s="108"/>
      <c r="H407" s="108"/>
      <c r="I407" s="108"/>
      <c r="J407" s="108"/>
      <c r="K407" s="108"/>
      <c r="L407" s="108"/>
      <c r="M407" s="315"/>
      <c r="N407" s="145"/>
    </row>
    <row r="408" spans="1:14" ht="30.75" customHeight="1" thickBot="1" x14ac:dyDescent="0.3">
      <c r="A408" s="314"/>
      <c r="B408" s="483" t="s">
        <v>624</v>
      </c>
      <c r="C408" s="484"/>
      <c r="D408" s="484"/>
      <c r="E408" s="484"/>
      <c r="F408" s="108"/>
      <c r="G408" s="108"/>
      <c r="H408" s="108"/>
      <c r="I408" s="108"/>
      <c r="J408" s="108"/>
      <c r="K408" s="108"/>
      <c r="L408" s="108"/>
      <c r="M408" s="315"/>
      <c r="N408" s="145"/>
    </row>
    <row r="409" spans="1:14" ht="57" customHeight="1" thickBot="1" x14ac:dyDescent="0.3">
      <c r="A409" s="314"/>
      <c r="B409" s="474" t="s">
        <v>979</v>
      </c>
      <c r="C409" s="475"/>
      <c r="D409" s="475"/>
      <c r="E409" s="476"/>
      <c r="F409" s="108"/>
      <c r="G409" s="108"/>
      <c r="H409" s="108"/>
      <c r="I409" s="108"/>
      <c r="J409" s="108"/>
      <c r="K409" s="108"/>
      <c r="L409" s="108"/>
      <c r="M409" s="315"/>
      <c r="N409" s="145"/>
    </row>
    <row r="410" spans="1:14" ht="18.95" customHeight="1" x14ac:dyDescent="0.25">
      <c r="A410" s="316"/>
      <c r="B410" s="108"/>
      <c r="C410" s="108"/>
      <c r="D410" s="108"/>
      <c r="E410" s="108"/>
      <c r="F410" s="108"/>
      <c r="G410" s="108"/>
      <c r="H410" s="108"/>
      <c r="I410" s="108"/>
      <c r="J410" s="108"/>
      <c r="K410" s="108"/>
      <c r="L410" s="108"/>
      <c r="M410" s="315"/>
      <c r="N410" s="145"/>
    </row>
    <row r="411" spans="1:14" ht="18.75" x14ac:dyDescent="0.25">
      <c r="A411" s="317"/>
      <c r="B411" s="110" t="s">
        <v>73</v>
      </c>
      <c r="C411" s="110"/>
      <c r="D411" s="110"/>
      <c r="E411" s="110"/>
      <c r="F411" s="110"/>
      <c r="G411" s="110"/>
      <c r="H411" s="110"/>
      <c r="I411" s="110"/>
      <c r="J411" s="110"/>
      <c r="K411" s="110"/>
      <c r="L411" s="110"/>
      <c r="M411" s="318"/>
      <c r="N411" s="145"/>
    </row>
    <row r="412" spans="1:14" ht="24.75" customHeight="1" x14ac:dyDescent="0.25">
      <c r="A412" s="316" t="s">
        <v>72</v>
      </c>
      <c r="B412" s="109" t="s">
        <v>71</v>
      </c>
      <c r="C412" s="109"/>
      <c r="D412" s="109"/>
      <c r="E412" s="109"/>
      <c r="F412" s="108"/>
      <c r="G412" s="108"/>
      <c r="H412" s="108"/>
      <c r="I412" s="108"/>
      <c r="J412" s="108"/>
      <c r="K412" s="108"/>
      <c r="L412" s="108"/>
      <c r="M412" s="315"/>
      <c r="N412" s="145"/>
    </row>
    <row r="413" spans="1:14" ht="33.75" customHeight="1" thickBot="1" x14ac:dyDescent="0.3">
      <c r="A413" s="316"/>
      <c r="B413" s="481" t="s">
        <v>625</v>
      </c>
      <c r="C413" s="482"/>
      <c r="D413" s="482"/>
      <c r="E413" s="482"/>
      <c r="F413" s="108"/>
      <c r="G413" s="108"/>
      <c r="H413" s="108"/>
      <c r="I413" s="108"/>
      <c r="J413" s="108"/>
      <c r="K413" s="108"/>
      <c r="L413" s="108"/>
      <c r="M413" s="315"/>
      <c r="N413" s="145"/>
    </row>
    <row r="414" spans="1:14" ht="63" customHeight="1" thickBot="1" x14ac:dyDescent="0.3">
      <c r="A414" s="316"/>
      <c r="B414" s="474" t="s">
        <v>980</v>
      </c>
      <c r="C414" s="475"/>
      <c r="D414" s="475"/>
      <c r="E414" s="476"/>
      <c r="F414" s="108"/>
      <c r="G414" s="108"/>
      <c r="H414" s="108"/>
      <c r="I414" s="108"/>
      <c r="J414" s="108"/>
      <c r="K414" s="108"/>
      <c r="L414" s="108"/>
      <c r="M414" s="315"/>
      <c r="N414" s="145"/>
    </row>
    <row r="415" spans="1:14" x14ac:dyDescent="0.25">
      <c r="A415" s="314"/>
      <c r="B415" s="107"/>
      <c r="C415" s="106"/>
      <c r="D415" s="106"/>
      <c r="E415" s="106"/>
      <c r="F415" s="105"/>
      <c r="G415" s="105"/>
      <c r="H415" s="105"/>
      <c r="I415" s="105"/>
      <c r="J415" s="105"/>
      <c r="K415" s="105"/>
      <c r="L415" s="105"/>
      <c r="M415" s="319"/>
      <c r="N415" s="145"/>
    </row>
    <row r="416" spans="1:14" ht="18.75" x14ac:dyDescent="0.25">
      <c r="A416" s="320" t="s">
        <v>644</v>
      </c>
      <c r="B416" s="104" t="s">
        <v>70</v>
      </c>
      <c r="C416" s="104"/>
      <c r="D416" s="104"/>
      <c r="E416" s="104"/>
      <c r="F416" s="104"/>
      <c r="G416" s="104"/>
      <c r="H416" s="104"/>
      <c r="I416" s="104"/>
      <c r="J416" s="104"/>
      <c r="K416" s="104"/>
      <c r="L416" s="104"/>
      <c r="M416" s="321"/>
      <c r="N416" s="145"/>
    </row>
    <row r="417" spans="1:14" ht="25.5" customHeight="1" x14ac:dyDescent="0.25">
      <c r="A417" s="272" t="s">
        <v>69</v>
      </c>
      <c r="B417" s="103" t="s">
        <v>68</v>
      </c>
      <c r="C417" s="92"/>
      <c r="D417" s="85"/>
      <c r="E417" s="85"/>
      <c r="F417" s="85"/>
      <c r="G417" s="85"/>
      <c r="H417" s="85"/>
      <c r="I417" s="85"/>
      <c r="J417" s="85"/>
      <c r="K417" s="85"/>
      <c r="L417" s="85"/>
      <c r="M417" s="270"/>
      <c r="N417" s="145"/>
    </row>
    <row r="418" spans="1:14" ht="18.95" customHeight="1" thickBot="1" x14ac:dyDescent="0.3">
      <c r="A418" s="272"/>
      <c r="B418" s="102" t="s">
        <v>626</v>
      </c>
      <c r="C418" s="101"/>
      <c r="D418" s="85"/>
      <c r="E418" s="85"/>
      <c r="F418" s="85"/>
      <c r="G418" s="85"/>
      <c r="H418" s="85"/>
      <c r="I418" s="85"/>
      <c r="J418" s="85"/>
      <c r="K418" s="85"/>
      <c r="L418" s="85"/>
      <c r="M418" s="270"/>
      <c r="N418" s="145"/>
    </row>
    <row r="419" spans="1:14" ht="33" customHeight="1" thickBot="1" x14ac:dyDescent="0.3">
      <c r="A419" s="271"/>
      <c r="B419" s="474" t="s">
        <v>981</v>
      </c>
      <c r="C419" s="475"/>
      <c r="D419" s="475"/>
      <c r="E419" s="476"/>
      <c r="F419" s="85"/>
      <c r="G419" s="85"/>
      <c r="H419" s="85"/>
      <c r="I419" s="85"/>
      <c r="J419" s="85"/>
      <c r="K419" s="85"/>
      <c r="L419" s="85"/>
      <c r="M419" s="270"/>
      <c r="N419" s="145"/>
    </row>
    <row r="420" spans="1:14" ht="25.5" customHeight="1" x14ac:dyDescent="0.25">
      <c r="A420" s="272" t="s">
        <v>67</v>
      </c>
      <c r="B420" s="103" t="s">
        <v>66</v>
      </c>
      <c r="C420" s="92"/>
      <c r="D420" s="85"/>
      <c r="E420" s="85"/>
      <c r="F420" s="85"/>
      <c r="G420" s="85"/>
      <c r="H420" s="85"/>
      <c r="I420" s="85"/>
      <c r="J420" s="85"/>
      <c r="K420" s="85"/>
      <c r="L420" s="85"/>
      <c r="M420" s="270"/>
      <c r="N420" s="145"/>
    </row>
    <row r="421" spans="1:14" ht="18.95" customHeight="1" thickBot="1" x14ac:dyDescent="0.3">
      <c r="A421" s="272"/>
      <c r="B421" s="102" t="s">
        <v>627</v>
      </c>
      <c r="C421" s="101"/>
      <c r="D421" s="85"/>
      <c r="E421" s="85"/>
      <c r="F421" s="85"/>
      <c r="G421" s="85"/>
      <c r="H421" s="85"/>
      <c r="I421" s="85"/>
      <c r="J421" s="85"/>
      <c r="K421" s="85"/>
      <c r="L421" s="85"/>
      <c r="M421" s="270"/>
      <c r="N421" s="145"/>
    </row>
    <row r="422" spans="1:14" ht="33" customHeight="1" thickBot="1" x14ac:dyDescent="0.3">
      <c r="A422" s="271"/>
      <c r="B422" s="474" t="s">
        <v>982</v>
      </c>
      <c r="C422" s="475"/>
      <c r="D422" s="475"/>
      <c r="E422" s="476"/>
      <c r="F422" s="85"/>
      <c r="G422" s="85"/>
      <c r="H422" s="85"/>
      <c r="I422" s="85"/>
      <c r="J422" s="85"/>
      <c r="K422" s="85"/>
      <c r="L422" s="85"/>
      <c r="M422" s="270"/>
      <c r="N422" s="145"/>
    </row>
    <row r="423" spans="1:14" ht="26.25" customHeight="1" x14ac:dyDescent="0.25">
      <c r="A423" s="272" t="s">
        <v>65</v>
      </c>
      <c r="B423" s="100" t="s">
        <v>64</v>
      </c>
      <c r="C423" s="92"/>
      <c r="D423" s="85"/>
      <c r="E423" s="85"/>
      <c r="F423" s="85"/>
      <c r="G423" s="85"/>
      <c r="H423" s="85"/>
      <c r="I423" s="85"/>
      <c r="J423" s="85"/>
      <c r="K423" s="85"/>
      <c r="L423" s="85"/>
      <c r="M423" s="270"/>
      <c r="N423" s="145"/>
    </row>
    <row r="424" spans="1:14" ht="21.75" customHeight="1" thickBot="1" x14ac:dyDescent="0.3">
      <c r="A424" s="271"/>
      <c r="B424" s="99" t="s">
        <v>628</v>
      </c>
      <c r="C424" s="98"/>
      <c r="D424" s="85"/>
      <c r="E424" s="85"/>
      <c r="F424" s="85"/>
      <c r="G424" s="85"/>
      <c r="H424" s="85"/>
      <c r="I424" s="85"/>
      <c r="J424" s="85"/>
      <c r="K424" s="85"/>
      <c r="L424" s="85"/>
      <c r="M424" s="270"/>
      <c r="N424" s="145"/>
    </row>
    <row r="425" spans="1:14" ht="30.75" customHeight="1" thickBot="1" x14ac:dyDescent="0.3">
      <c r="A425" s="271"/>
      <c r="B425" s="474" t="s">
        <v>983</v>
      </c>
      <c r="C425" s="475"/>
      <c r="D425" s="475"/>
      <c r="E425" s="476"/>
      <c r="F425" s="85"/>
      <c r="G425" s="85"/>
      <c r="H425" s="85"/>
      <c r="I425" s="85"/>
      <c r="J425" s="85"/>
      <c r="K425" s="85"/>
      <c r="L425" s="85"/>
      <c r="M425" s="270"/>
      <c r="N425" s="145"/>
    </row>
    <row r="426" spans="1:14" ht="30.75" customHeight="1" x14ac:dyDescent="0.25">
      <c r="A426" s="271" t="s">
        <v>63</v>
      </c>
      <c r="B426" s="97" t="s">
        <v>62</v>
      </c>
      <c r="C426" s="85"/>
      <c r="D426" s="85"/>
      <c r="E426" s="85"/>
      <c r="F426" s="85"/>
      <c r="G426" s="85"/>
      <c r="H426" s="85"/>
      <c r="I426" s="85"/>
      <c r="J426" s="85"/>
      <c r="K426" s="85"/>
      <c r="L426" s="85"/>
      <c r="M426" s="270"/>
      <c r="N426" s="145"/>
    </row>
    <row r="427" spans="1:14" ht="24" customHeight="1" thickBot="1" x14ac:dyDescent="0.3">
      <c r="A427" s="271"/>
      <c r="B427" s="96" t="s">
        <v>645</v>
      </c>
      <c r="C427" s="95"/>
      <c r="D427" s="95"/>
      <c r="E427" s="95"/>
      <c r="F427" s="94"/>
      <c r="G427" s="94"/>
      <c r="H427" s="94"/>
      <c r="I427" s="94"/>
      <c r="J427" s="94"/>
      <c r="K427" s="85"/>
      <c r="L427" s="85"/>
      <c r="M427" s="270"/>
      <c r="N427" s="145"/>
    </row>
    <row r="428" spans="1:14" ht="38.25" customHeight="1" thickBot="1" x14ac:dyDescent="0.3">
      <c r="A428" s="271"/>
      <c r="B428" s="474" t="s">
        <v>984</v>
      </c>
      <c r="C428" s="475"/>
      <c r="D428" s="475"/>
      <c r="E428" s="476"/>
      <c r="F428" s="94"/>
      <c r="G428" s="94"/>
      <c r="H428" s="94"/>
      <c r="I428" s="94"/>
      <c r="J428" s="94"/>
      <c r="K428" s="85"/>
      <c r="L428" s="85"/>
      <c r="M428" s="270"/>
      <c r="N428" s="145"/>
    </row>
    <row r="429" spans="1:14" ht="24" customHeight="1" x14ac:dyDescent="0.25">
      <c r="A429" s="272" t="s">
        <v>61</v>
      </c>
      <c r="B429" s="93" t="s">
        <v>60</v>
      </c>
      <c r="C429" s="92"/>
      <c r="D429" s="85"/>
      <c r="E429" s="85"/>
      <c r="F429" s="85"/>
      <c r="G429" s="85"/>
      <c r="H429" s="85"/>
      <c r="I429" s="85"/>
      <c r="J429" s="85"/>
      <c r="K429" s="85"/>
      <c r="L429" s="85"/>
      <c r="M429" s="270"/>
      <c r="N429" s="145"/>
    </row>
    <row r="430" spans="1:14" ht="39.75" customHeight="1" thickBot="1" x14ac:dyDescent="0.3">
      <c r="A430" s="272"/>
      <c r="B430" s="472" t="s">
        <v>629</v>
      </c>
      <c r="C430" s="473"/>
      <c r="D430" s="473"/>
      <c r="E430" s="473"/>
      <c r="F430" s="85"/>
      <c r="G430" s="85"/>
      <c r="H430" s="85"/>
      <c r="I430" s="85"/>
      <c r="J430" s="85"/>
      <c r="K430" s="85"/>
      <c r="L430" s="85"/>
      <c r="M430" s="270"/>
      <c r="N430" s="145"/>
    </row>
    <row r="431" spans="1:14" x14ac:dyDescent="0.25">
      <c r="A431" s="271"/>
      <c r="B431" s="91" t="s">
        <v>59</v>
      </c>
      <c r="C431" s="90" t="s">
        <v>985</v>
      </c>
      <c r="D431" s="85"/>
      <c r="E431" s="85"/>
      <c r="F431" s="85"/>
      <c r="G431" s="85"/>
      <c r="H431" s="85"/>
      <c r="I431" s="85"/>
      <c r="J431" s="85"/>
      <c r="K431" s="85"/>
      <c r="L431" s="85"/>
      <c r="M431" s="270"/>
      <c r="N431" s="145"/>
    </row>
    <row r="432" spans="1:14" x14ac:dyDescent="0.25">
      <c r="A432" s="271"/>
      <c r="B432" s="89" t="s">
        <v>630</v>
      </c>
      <c r="C432" s="88" t="s">
        <v>986</v>
      </c>
      <c r="D432" s="85"/>
      <c r="E432" s="85"/>
      <c r="F432" s="85"/>
      <c r="G432" s="85"/>
      <c r="H432" s="85"/>
      <c r="I432" s="85"/>
      <c r="J432" s="85"/>
      <c r="K432" s="85"/>
      <c r="L432" s="85"/>
      <c r="M432" s="270"/>
      <c r="N432" s="145"/>
    </row>
    <row r="433" spans="1:14" ht="15.75" thickBot="1" x14ac:dyDescent="0.3">
      <c r="A433" s="272"/>
      <c r="B433" s="86" t="s">
        <v>58</v>
      </c>
      <c r="C433" s="454">
        <v>44152</v>
      </c>
      <c r="D433" s="85"/>
      <c r="E433" s="85"/>
      <c r="F433" s="85"/>
      <c r="G433" s="85"/>
      <c r="H433" s="85"/>
      <c r="I433" s="85"/>
      <c r="J433" s="85"/>
      <c r="K433" s="85"/>
      <c r="L433" s="85"/>
      <c r="M433" s="270"/>
      <c r="N433" s="145"/>
    </row>
    <row r="434" spans="1:14" ht="67.7" customHeight="1" thickBot="1" x14ac:dyDescent="0.3">
      <c r="A434" s="322"/>
      <c r="B434" s="323"/>
      <c r="C434" s="323"/>
      <c r="D434" s="323"/>
      <c r="E434" s="323"/>
      <c r="F434" s="323"/>
      <c r="G434" s="323"/>
      <c r="H434" s="323"/>
      <c r="I434" s="323"/>
      <c r="J434" s="323"/>
      <c r="K434" s="323"/>
      <c r="L434" s="323"/>
      <c r="M434" s="324"/>
      <c r="N434" s="145"/>
    </row>
    <row r="435" spans="1:14" x14ac:dyDescent="0.25">
      <c r="A435" s="119"/>
      <c r="B435" s="119"/>
      <c r="C435" s="119"/>
      <c r="D435" s="119"/>
      <c r="E435" s="119"/>
      <c r="F435" s="119"/>
      <c r="G435" s="119"/>
      <c r="H435" s="119"/>
      <c r="I435" s="119"/>
      <c r="J435" s="119"/>
      <c r="K435" s="119"/>
      <c r="L435" s="119"/>
      <c r="M435" s="119"/>
    </row>
  </sheetData>
  <dataConsolidate/>
  <mergeCells count="97">
    <mergeCell ref="U110:U111"/>
    <mergeCell ref="V110:V111"/>
    <mergeCell ref="P110:P111"/>
    <mergeCell ref="Q110:Q111"/>
    <mergeCell ref="R110:R111"/>
    <mergeCell ref="S110:S111"/>
    <mergeCell ref="T110:T111"/>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4:D298" xr:uid="{00000000-0002-0000-0000-00000A000000}">
      <formula1>direction</formula1>
    </dataValidation>
    <dataValidation type="decimal" allowBlank="1" showInputMessage="1" showErrorMessage="1" sqref="C209:C211 D122:D123 D201:D208 D130:D197"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8:J262 F258: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G224:G232 J224:J232 D258:D26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8:E262"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C201:C208 C118:C198" xr:uid="{00000000-0002-0000-0000-00000B000000}">
      <formula1>Scope</formula1>
    </dataValidation>
    <dataValidation type="decimal" allowBlank="1" showInputMessage="1" showErrorMessage="1" sqref="H201:H207 H118:H198" xr:uid="{00000000-0002-0000-0000-00000E000000}">
      <formula1>0.001</formula1>
      <formula2>1000000000</formula2>
    </dataValidation>
  </dataValidations>
  <hyperlinks>
    <hyperlink ref="F51" r:id="rId1" xr:uid="{F967A1DA-2971-48AD-BC8C-9D182A98C53C}"/>
    <hyperlink ref="F52" r:id="rId2" xr:uid="{82D6B096-C94B-4089-9A4B-3C89532F4F1F}"/>
    <hyperlink ref="F53" r:id="rId3" xr:uid="{A043BD82-EAE0-4029-AE31-E033E5901A1C}"/>
    <hyperlink ref="F54" r:id="rId4" xr:uid="{D438741F-4873-41AE-8A96-E68F2B3D3CD6}"/>
    <hyperlink ref="F55" r:id="rId5" xr:uid="{76C76E42-2763-4D59-9659-FDD70A76D751}"/>
    <hyperlink ref="F56" r:id="rId6" xr:uid="{DD61FC28-72B6-41E5-848A-4BCF472C2470}"/>
  </hyperlinks>
  <pageMargins left="0.7" right="0.7" top="0.75" bottom="0.75" header="0.3" footer="0.3"/>
  <pageSetup paperSize="9" orientation="portrait" r:id="rId7"/>
  <drawing r:id="rId8"/>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20000000}">
          <x14:formula1>
            <xm:f>ListsReq!$AC$3:$AC$64</xm:f>
          </x14:formula1>
          <xm:sqref>I258:I262</xm:sqref>
        </x14:dataValidation>
        <x14:dataValidation type="list" allowBlank="1" showInputMessage="1" showErrorMessage="1" xr:uid="{00000000-0002-0000-0000-000021000000}">
          <x14:formula1>
            <xm:f>ListsReq!$AC$3:$AC$150</xm:f>
          </x14:formula1>
          <xm:sqref>B118</xm:sqref>
        </x14:dataValidation>
        <x14:dataValidation type="list" allowBlank="1" showInputMessage="1" showErrorMessage="1" xr:uid="{00000000-0002-0000-0000-00001F000000}">
          <x14:formula1>
            <xm:f>ListsReq!$AC$3:$AC$69</xm:f>
          </x14:formula1>
          <xm:sqref>B201:B207 B119:B198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X1" zoomScale="80" zoomScaleNormal="80" workbookViewId="0">
      <selection activeCell="AG81" sqref="AG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7" t="s">
        <v>568</v>
      </c>
      <c r="AD2" s="377" t="s">
        <v>9</v>
      </c>
      <c r="AE2" s="377" t="s">
        <v>173</v>
      </c>
      <c r="AF2" s="377"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8">
        <v>0.23313999999999999</v>
      </c>
      <c r="AF3" s="369"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79">
        <v>2.0049999999999998E-2</v>
      </c>
      <c r="AF4" s="369"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0">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7" t="s">
        <v>729</v>
      </c>
      <c r="AD6" s="179" t="s">
        <v>316</v>
      </c>
      <c r="AE6" s="380">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7" t="s">
        <v>730</v>
      </c>
      <c r="AD7" s="179" t="s">
        <v>272</v>
      </c>
      <c r="AE7" s="380">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7" t="s">
        <v>731</v>
      </c>
      <c r="AD8" s="179" t="s">
        <v>251</v>
      </c>
      <c r="AE8" s="381">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7" t="s">
        <v>732</v>
      </c>
      <c r="AD9" s="179" t="s">
        <v>272</v>
      </c>
      <c r="AE9" s="380">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2" t="s">
        <v>733</v>
      </c>
      <c r="AD10" s="383" t="s">
        <v>251</v>
      </c>
      <c r="AE10" s="381">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2" t="s">
        <v>734</v>
      </c>
      <c r="AD11" s="383" t="s">
        <v>316</v>
      </c>
      <c r="AE11" s="380">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82" t="s">
        <v>735</v>
      </c>
      <c r="AD12" s="383" t="s">
        <v>272</v>
      </c>
      <c r="AE12" s="380">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82" t="s">
        <v>736</v>
      </c>
      <c r="AD13" s="383" t="s">
        <v>251</v>
      </c>
      <c r="AE13" s="381">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82" t="s">
        <v>737</v>
      </c>
      <c r="AD14" s="383" t="s">
        <v>316</v>
      </c>
      <c r="AE14" s="380">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82" t="s">
        <v>738</v>
      </c>
      <c r="AD15" s="383" t="s">
        <v>272</v>
      </c>
      <c r="AE15" s="380">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67" t="s">
        <v>739</v>
      </c>
      <c r="AD16" s="179" t="s">
        <v>316</v>
      </c>
      <c r="AE16" s="380">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67" t="s">
        <v>740</v>
      </c>
      <c r="AD17" s="179" t="s">
        <v>272</v>
      </c>
      <c r="AE17" s="380">
        <v>0.24665999999999999</v>
      </c>
      <c r="AF17" s="203" t="s">
        <v>238</v>
      </c>
      <c r="AG17" t="s">
        <v>5</v>
      </c>
      <c r="AH17" t="s">
        <v>230</v>
      </c>
      <c r="AT17" t="s">
        <v>324</v>
      </c>
      <c r="AU17" t="s">
        <v>323</v>
      </c>
      <c r="AV17" t="s">
        <v>322</v>
      </c>
      <c r="AW17" t="s">
        <v>321</v>
      </c>
      <c r="AX17" t="s">
        <v>320</v>
      </c>
      <c r="AZ17" t="s">
        <v>319</v>
      </c>
      <c r="BA17" t="s">
        <v>318</v>
      </c>
      <c r="BD17" t="s">
        <v>317</v>
      </c>
    </row>
    <row r="18" spans="3:56" x14ac:dyDescent="0.25">
      <c r="C18">
        <v>2020</v>
      </c>
      <c r="AC18" s="367" t="s">
        <v>741</v>
      </c>
      <c r="AD18" s="179" t="s">
        <v>272</v>
      </c>
      <c r="AE18" s="380">
        <v>0.32040000000000002</v>
      </c>
      <c r="AF18" s="20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7" t="s">
        <v>742</v>
      </c>
      <c r="AD19" s="179" t="s">
        <v>251</v>
      </c>
      <c r="AE19" s="381">
        <v>2380.0100000000002</v>
      </c>
      <c r="AF19" s="20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4" t="s">
        <v>743</v>
      </c>
      <c r="AD20" s="179" t="s">
        <v>316</v>
      </c>
      <c r="AE20" s="380">
        <v>2.2908200000000001</v>
      </c>
      <c r="AF20" s="20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4" t="s">
        <v>744</v>
      </c>
      <c r="AD21" s="179" t="s">
        <v>272</v>
      </c>
      <c r="AE21" s="380">
        <v>0.24514</v>
      </c>
      <c r="AF21" s="20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4" t="s">
        <v>745</v>
      </c>
      <c r="AD22" s="179" t="s">
        <v>316</v>
      </c>
      <c r="AE22" s="380">
        <v>2.5430999999999999</v>
      </c>
      <c r="AF22" s="20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4" t="s">
        <v>746</v>
      </c>
      <c r="AD23" s="179" t="s">
        <v>272</v>
      </c>
      <c r="AE23" s="380">
        <v>0.24782000000000001</v>
      </c>
      <c r="AF23" s="20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5">
        <v>0.34399999999999997</v>
      </c>
      <c r="AF24" s="20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6">
        <v>0.70799999999999996</v>
      </c>
      <c r="AF25" s="369"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0">
        <v>2.54603</v>
      </c>
      <c r="AF26" s="20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0">
        <v>2.6878700000000002</v>
      </c>
      <c r="AF27" s="203" t="s">
        <v>315</v>
      </c>
    </row>
    <row r="28" spans="3:56" x14ac:dyDescent="0.25">
      <c r="C28" t="s">
        <v>269</v>
      </c>
      <c r="D28" t="str">
        <f>E27</f>
        <v>2015/16</v>
      </c>
      <c r="E28" t="str">
        <f>F27</f>
        <v>2016/17</v>
      </c>
      <c r="F28" t="str">
        <f>G27</f>
        <v>2017/18</v>
      </c>
      <c r="G28" t="str">
        <f>H27</f>
        <v>2018/19</v>
      </c>
      <c r="H28" t="str">
        <f>I27</f>
        <v>2019/20</v>
      </c>
      <c r="AC28" s="203" t="s">
        <v>680</v>
      </c>
      <c r="AD28" s="179" t="s">
        <v>316</v>
      </c>
      <c r="AE28" s="380">
        <v>2.1680199999999998</v>
      </c>
      <c r="AF28" s="203" t="s">
        <v>315</v>
      </c>
    </row>
    <row r="29" spans="3:56" x14ac:dyDescent="0.25">
      <c r="C29" t="s">
        <v>267</v>
      </c>
      <c r="D29" t="str">
        <f>E28</f>
        <v>2016/17</v>
      </c>
      <c r="E29" t="str">
        <f>F28</f>
        <v>2017/18</v>
      </c>
      <c r="F29" t="str">
        <f>G28</f>
        <v>2018/19</v>
      </c>
      <c r="G29" t="str">
        <f>H28</f>
        <v>2019/20</v>
      </c>
      <c r="AC29" s="202" t="s">
        <v>681</v>
      </c>
      <c r="AD29" s="179" t="s">
        <v>474</v>
      </c>
      <c r="AE29" s="387">
        <v>1430</v>
      </c>
      <c r="AF29" s="203" t="s">
        <v>715</v>
      </c>
    </row>
    <row r="30" spans="3:56" ht="18" x14ac:dyDescent="0.35">
      <c r="C30" t="s">
        <v>265</v>
      </c>
      <c r="D30" t="str">
        <f>E29</f>
        <v>2017/18</v>
      </c>
      <c r="E30" t="str">
        <f>F29</f>
        <v>2018/19</v>
      </c>
      <c r="F30" t="str">
        <f>G29</f>
        <v>2019/20</v>
      </c>
      <c r="AC30" s="202" t="s">
        <v>682</v>
      </c>
      <c r="AD30" s="179" t="s">
        <v>474</v>
      </c>
      <c r="AE30" s="388">
        <v>2088</v>
      </c>
      <c r="AF30" s="370" t="s">
        <v>716</v>
      </c>
    </row>
    <row r="31" spans="3:56" ht="18" x14ac:dyDescent="0.35">
      <c r="C31" t="s">
        <v>263</v>
      </c>
      <c r="D31" t="str">
        <f>E30</f>
        <v>2018/19</v>
      </c>
      <c r="E31" t="str">
        <f>F30</f>
        <v>2019/20</v>
      </c>
      <c r="AC31" s="202" t="s">
        <v>683</v>
      </c>
      <c r="AD31" s="179" t="s">
        <v>474</v>
      </c>
      <c r="AE31" s="387">
        <v>1774</v>
      </c>
      <c r="AF31" s="370" t="s">
        <v>716</v>
      </c>
    </row>
    <row r="32" spans="3:56" x14ac:dyDescent="0.25">
      <c r="C32" t="s">
        <v>261</v>
      </c>
      <c r="D32" t="str">
        <f>E31</f>
        <v>2019/20</v>
      </c>
      <c r="AC32" s="389" t="s">
        <v>684</v>
      </c>
      <c r="AD32" s="179" t="s">
        <v>474</v>
      </c>
      <c r="AE32" s="387">
        <v>3922</v>
      </c>
      <c r="AF32" s="203" t="s">
        <v>715</v>
      </c>
    </row>
    <row r="33" spans="3:32" x14ac:dyDescent="0.25">
      <c r="C33" t="s">
        <v>259</v>
      </c>
      <c r="AC33" s="367" t="s">
        <v>800</v>
      </c>
      <c r="AD33" s="179" t="s">
        <v>272</v>
      </c>
      <c r="AE33" s="390">
        <v>1.545E-2</v>
      </c>
      <c r="AF33" s="203" t="s">
        <v>238</v>
      </c>
    </row>
    <row r="34" spans="3:32" x14ac:dyDescent="0.25">
      <c r="AC34" s="367" t="s">
        <v>801</v>
      </c>
      <c r="AD34" s="179" t="s">
        <v>251</v>
      </c>
      <c r="AE34" s="390">
        <v>58.352719999999998</v>
      </c>
      <c r="AF34" s="203" t="s">
        <v>250</v>
      </c>
    </row>
    <row r="35" spans="3:32" x14ac:dyDescent="0.25">
      <c r="AC35" s="367" t="s">
        <v>802</v>
      </c>
      <c r="AD35" s="179" t="s">
        <v>251</v>
      </c>
      <c r="AE35" s="390">
        <v>72.297309999999996</v>
      </c>
      <c r="AF35" s="203" t="s">
        <v>250</v>
      </c>
    </row>
    <row r="36" spans="3:32" x14ac:dyDescent="0.25">
      <c r="AC36" s="367" t="s">
        <v>803</v>
      </c>
      <c r="AD36" s="179" t="s">
        <v>272</v>
      </c>
      <c r="AE36" s="390">
        <v>1.545E-2</v>
      </c>
      <c r="AF36" s="203" t="s">
        <v>238</v>
      </c>
    </row>
    <row r="37" spans="3:32" x14ac:dyDescent="0.25">
      <c r="AC37" s="367" t="s">
        <v>804</v>
      </c>
      <c r="AD37" s="179" t="s">
        <v>272</v>
      </c>
      <c r="AE37" s="390">
        <v>2.1000000000000001E-4</v>
      </c>
      <c r="AF37" s="203" t="s">
        <v>238</v>
      </c>
    </row>
    <row r="38" spans="3:32" x14ac:dyDescent="0.25">
      <c r="AC38" s="367" t="s">
        <v>805</v>
      </c>
      <c r="AD38" s="179" t="s">
        <v>251</v>
      </c>
      <c r="AE38" s="390">
        <v>1.1911499999999999</v>
      </c>
      <c r="AF38" s="203" t="s">
        <v>250</v>
      </c>
    </row>
    <row r="39" spans="3:32" x14ac:dyDescent="0.25">
      <c r="AC39" s="367" t="s">
        <v>806</v>
      </c>
      <c r="AD39" s="179" t="s">
        <v>251</v>
      </c>
      <c r="AE39" s="390">
        <v>0.68691000000000002</v>
      </c>
      <c r="AF39" s="203" t="s">
        <v>250</v>
      </c>
    </row>
    <row r="40" spans="3:32" x14ac:dyDescent="0.25">
      <c r="AC40" s="367" t="s">
        <v>807</v>
      </c>
      <c r="AD40" s="179" t="s">
        <v>272</v>
      </c>
      <c r="AE40" s="390">
        <v>2.0000000000000001E-4</v>
      </c>
      <c r="AF40" s="203" t="s">
        <v>238</v>
      </c>
    </row>
    <row r="41" spans="3:32" x14ac:dyDescent="0.25">
      <c r="AC41" s="367" t="s">
        <v>808</v>
      </c>
      <c r="AD41" s="179" t="s">
        <v>272</v>
      </c>
      <c r="AE41" s="380">
        <v>0.21448</v>
      </c>
      <c r="AF41" s="203" t="s">
        <v>238</v>
      </c>
    </row>
    <row r="42" spans="3:32" x14ac:dyDescent="0.25">
      <c r="AC42" s="367" t="s">
        <v>809</v>
      </c>
      <c r="AD42" s="179" t="s">
        <v>316</v>
      </c>
      <c r="AE42" s="380">
        <v>1.5553699999999999</v>
      </c>
      <c r="AF42" s="369" t="s">
        <v>315</v>
      </c>
    </row>
    <row r="43" spans="3:32" x14ac:dyDescent="0.25">
      <c r="AC43" s="203" t="s">
        <v>306</v>
      </c>
      <c r="AD43" s="179" t="s">
        <v>272</v>
      </c>
      <c r="AE43" s="391">
        <v>0.17261000000000001</v>
      </c>
      <c r="AF43" s="369" t="s">
        <v>238</v>
      </c>
    </row>
    <row r="44" spans="3:32" x14ac:dyDescent="0.25">
      <c r="AC44" s="203" t="s">
        <v>293</v>
      </c>
      <c r="AD44" s="179" t="s">
        <v>272</v>
      </c>
      <c r="AE44" s="392">
        <v>0</v>
      </c>
      <c r="AF44" s="203" t="s">
        <v>238</v>
      </c>
    </row>
    <row r="45" spans="3:32" x14ac:dyDescent="0.25">
      <c r="AC45" s="203" t="s">
        <v>287</v>
      </c>
      <c r="AD45" s="179" t="s">
        <v>272</v>
      </c>
      <c r="AE45" s="392">
        <v>0</v>
      </c>
      <c r="AF45" s="203" t="s">
        <v>286</v>
      </c>
    </row>
    <row r="46" spans="3:32" x14ac:dyDescent="0.25">
      <c r="AC46" s="203" t="s">
        <v>685</v>
      </c>
      <c r="AD46" s="179" t="s">
        <v>251</v>
      </c>
      <c r="AE46" s="393">
        <v>21.317</v>
      </c>
      <c r="AF46" s="203" t="s">
        <v>250</v>
      </c>
    </row>
    <row r="47" spans="3:32" x14ac:dyDescent="0.25">
      <c r="AC47" s="203" t="s">
        <v>270</v>
      </c>
      <c r="AD47" s="179" t="s">
        <v>251</v>
      </c>
      <c r="AE47" s="394">
        <v>437.37200000000001</v>
      </c>
      <c r="AF47" s="203" t="s">
        <v>253</v>
      </c>
    </row>
    <row r="48" spans="3:32" x14ac:dyDescent="0.25">
      <c r="AC48" s="203" t="s">
        <v>268</v>
      </c>
      <c r="AD48" s="179" t="s">
        <v>251</v>
      </c>
      <c r="AE48" s="394">
        <v>458.17599999999999</v>
      </c>
      <c r="AF48" s="203" t="s">
        <v>253</v>
      </c>
    </row>
    <row r="49" spans="29:32" x14ac:dyDescent="0.25">
      <c r="AC49" s="203" t="s">
        <v>266</v>
      </c>
      <c r="AD49" s="179" t="s">
        <v>251</v>
      </c>
      <c r="AE49" s="393">
        <v>10.204000000000001</v>
      </c>
      <c r="AF49" s="203" t="s">
        <v>253</v>
      </c>
    </row>
    <row r="50" spans="29:32" x14ac:dyDescent="0.25">
      <c r="AC50" s="203" t="s">
        <v>686</v>
      </c>
      <c r="AD50" s="179" t="s">
        <v>251</v>
      </c>
      <c r="AE50" s="393">
        <v>21.317</v>
      </c>
      <c r="AF50" s="203" t="s">
        <v>253</v>
      </c>
    </row>
    <row r="51" spans="29:32" x14ac:dyDescent="0.25">
      <c r="AC51" s="203" t="s">
        <v>264</v>
      </c>
      <c r="AD51" s="179" t="s">
        <v>251</v>
      </c>
      <c r="AE51" s="394">
        <v>10.204000000000001</v>
      </c>
      <c r="AF51" s="203" t="s">
        <v>253</v>
      </c>
    </row>
    <row r="52" spans="29:32" x14ac:dyDescent="0.25">
      <c r="AC52" s="203" t="s">
        <v>262</v>
      </c>
      <c r="AD52" s="179" t="s">
        <v>251</v>
      </c>
      <c r="AE52" s="393">
        <v>10.204000000000001</v>
      </c>
      <c r="AF52" s="203" t="s">
        <v>253</v>
      </c>
    </row>
    <row r="53" spans="29:32" x14ac:dyDescent="0.25">
      <c r="AC53" s="203" t="s">
        <v>260</v>
      </c>
      <c r="AD53" s="179" t="s">
        <v>251</v>
      </c>
      <c r="AE53" s="393">
        <v>21.317</v>
      </c>
      <c r="AF53" s="203" t="s">
        <v>253</v>
      </c>
    </row>
    <row r="54" spans="29:32" x14ac:dyDescent="0.25">
      <c r="AC54" s="203" t="s">
        <v>258</v>
      </c>
      <c r="AD54" s="179" t="s">
        <v>251</v>
      </c>
      <c r="AE54" s="393">
        <v>21.317</v>
      </c>
      <c r="AF54" s="203" t="s">
        <v>253</v>
      </c>
    </row>
    <row r="55" spans="29:32" x14ac:dyDescent="0.25">
      <c r="AC55" s="203" t="s">
        <v>257</v>
      </c>
      <c r="AD55" s="179" t="s">
        <v>251</v>
      </c>
      <c r="AE55" s="394">
        <v>21.317</v>
      </c>
      <c r="AF55" s="203" t="s">
        <v>253</v>
      </c>
    </row>
    <row r="56" spans="29:32" x14ac:dyDescent="0.25">
      <c r="AC56" s="203" t="s">
        <v>256</v>
      </c>
      <c r="AD56" s="179" t="s">
        <v>251</v>
      </c>
      <c r="AE56" s="393">
        <v>21.317</v>
      </c>
      <c r="AF56" s="203" t="s">
        <v>253</v>
      </c>
    </row>
    <row r="57" spans="29:32" x14ac:dyDescent="0.25">
      <c r="AC57" s="203" t="s">
        <v>255</v>
      </c>
      <c r="AD57" s="179" t="s">
        <v>251</v>
      </c>
      <c r="AE57" s="393">
        <v>21.317</v>
      </c>
      <c r="AF57" s="203" t="s">
        <v>253</v>
      </c>
    </row>
    <row r="58" spans="29:32" x14ac:dyDescent="0.25">
      <c r="AC58" s="203" t="s">
        <v>687</v>
      </c>
      <c r="AD58" s="179" t="s">
        <v>251</v>
      </c>
      <c r="AE58" s="393">
        <v>21.317</v>
      </c>
      <c r="AF58" s="203" t="s">
        <v>253</v>
      </c>
    </row>
    <row r="59" spans="29:32" x14ac:dyDescent="0.25">
      <c r="AC59" s="203" t="s">
        <v>254</v>
      </c>
      <c r="AD59" s="179" t="s">
        <v>251</v>
      </c>
      <c r="AE59" s="393">
        <v>1.0089999999999999</v>
      </c>
      <c r="AF59" s="203" t="s">
        <v>253</v>
      </c>
    </row>
    <row r="60" spans="29:32" x14ac:dyDescent="0.25">
      <c r="AC60" s="203" t="s">
        <v>252</v>
      </c>
      <c r="AD60" s="179" t="s">
        <v>251</v>
      </c>
      <c r="AE60" s="395">
        <v>21.317</v>
      </c>
      <c r="AF60" s="203" t="s">
        <v>250</v>
      </c>
    </row>
    <row r="61" spans="29:32" x14ac:dyDescent="0.25">
      <c r="AC61" s="203" t="s">
        <v>688</v>
      </c>
      <c r="AD61" s="179" t="s">
        <v>251</v>
      </c>
      <c r="AE61" s="396">
        <v>853.57</v>
      </c>
      <c r="AF61" s="203" t="s">
        <v>250</v>
      </c>
    </row>
    <row r="62" spans="29:32" x14ac:dyDescent="0.25">
      <c r="AC62" s="203" t="s">
        <v>689</v>
      </c>
      <c r="AD62" s="179" t="s">
        <v>251</v>
      </c>
      <c r="AE62" s="394">
        <v>21.317</v>
      </c>
      <c r="AF62" s="203" t="s">
        <v>250</v>
      </c>
    </row>
    <row r="63" spans="29:32" x14ac:dyDescent="0.25">
      <c r="AC63" s="203" t="s">
        <v>690</v>
      </c>
      <c r="AD63" s="179" t="s">
        <v>251</v>
      </c>
      <c r="AE63" s="394">
        <v>21.317</v>
      </c>
      <c r="AF63" s="203" t="s">
        <v>250</v>
      </c>
    </row>
    <row r="64" spans="29:32" x14ac:dyDescent="0.25">
      <c r="AC64" s="203" t="s">
        <v>691</v>
      </c>
      <c r="AD64" s="179" t="s">
        <v>251</v>
      </c>
      <c r="AE64" s="394">
        <v>444.976</v>
      </c>
      <c r="AF64" s="203" t="s">
        <v>250</v>
      </c>
    </row>
    <row r="65" spans="29:32" x14ac:dyDescent="0.25">
      <c r="AC65" s="203" t="s">
        <v>692</v>
      </c>
      <c r="AD65" s="179" t="s">
        <v>251</v>
      </c>
      <c r="AE65" s="397"/>
      <c r="AF65" s="203" t="s">
        <v>717</v>
      </c>
    </row>
    <row r="66" spans="29:32" x14ac:dyDescent="0.25">
      <c r="AC66" s="203" t="s">
        <v>693</v>
      </c>
      <c r="AD66" s="179" t="s">
        <v>251</v>
      </c>
      <c r="AE66" s="397"/>
      <c r="AF66" s="203" t="s">
        <v>718</v>
      </c>
    </row>
    <row r="67" spans="29:32" x14ac:dyDescent="0.25">
      <c r="AC67" s="203" t="s">
        <v>694</v>
      </c>
      <c r="AD67" s="179" t="s">
        <v>251</v>
      </c>
      <c r="AE67" s="397"/>
      <c r="AF67" s="203" t="s">
        <v>718</v>
      </c>
    </row>
    <row r="68" spans="29:32" x14ac:dyDescent="0.25">
      <c r="AC68" s="203" t="s">
        <v>695</v>
      </c>
      <c r="AD68" s="179" t="s">
        <v>251</v>
      </c>
      <c r="AE68" s="397"/>
      <c r="AF68" s="203" t="s">
        <v>717</v>
      </c>
    </row>
    <row r="69" spans="29:32" x14ac:dyDescent="0.25">
      <c r="AC69" s="203" t="s">
        <v>249</v>
      </c>
      <c r="AD69" s="179" t="s">
        <v>240</v>
      </c>
      <c r="AE69" s="385">
        <v>0.24429999999999999</v>
      </c>
      <c r="AF69" s="203" t="s">
        <v>239</v>
      </c>
    </row>
    <row r="70" spans="29:32" x14ac:dyDescent="0.25">
      <c r="AC70" s="203" t="s">
        <v>248</v>
      </c>
      <c r="AD70" s="179" t="s">
        <v>240</v>
      </c>
      <c r="AE70" s="385">
        <v>0.15529999999999999</v>
      </c>
      <c r="AF70" s="203" t="s">
        <v>239</v>
      </c>
    </row>
    <row r="71" spans="29:32" x14ac:dyDescent="0.25">
      <c r="AC71" s="203" t="s">
        <v>696</v>
      </c>
      <c r="AD71" s="179" t="s">
        <v>240</v>
      </c>
      <c r="AE71" s="385">
        <v>0.15298</v>
      </c>
      <c r="AF71" s="203" t="s">
        <v>239</v>
      </c>
    </row>
    <row r="72" spans="29:32" x14ac:dyDescent="0.25">
      <c r="AC72" s="203" t="s">
        <v>697</v>
      </c>
      <c r="AD72" s="179" t="s">
        <v>240</v>
      </c>
      <c r="AE72" s="385">
        <v>0.22947000000000001</v>
      </c>
      <c r="AF72" s="203" t="s">
        <v>239</v>
      </c>
    </row>
    <row r="73" spans="29:32" x14ac:dyDescent="0.25">
      <c r="AC73" s="203" t="s">
        <v>247</v>
      </c>
      <c r="AD73" s="179" t="s">
        <v>240</v>
      </c>
      <c r="AE73" s="385">
        <v>0.19084999999999999</v>
      </c>
      <c r="AF73" s="203" t="s">
        <v>239</v>
      </c>
    </row>
    <row r="74" spans="29:32" x14ac:dyDescent="0.25">
      <c r="AC74" s="203" t="s">
        <v>698</v>
      </c>
      <c r="AD74" s="179" t="s">
        <v>240</v>
      </c>
      <c r="AE74" s="385">
        <v>0.14615</v>
      </c>
      <c r="AF74" s="203" t="s">
        <v>239</v>
      </c>
    </row>
    <row r="75" spans="29:32" x14ac:dyDescent="0.25">
      <c r="AC75" s="203" t="s">
        <v>699</v>
      </c>
      <c r="AD75" s="179" t="s">
        <v>240</v>
      </c>
      <c r="AE75" s="385">
        <v>0.23385</v>
      </c>
      <c r="AF75" s="203" t="s">
        <v>239</v>
      </c>
    </row>
    <row r="76" spans="29:32" x14ac:dyDescent="0.25">
      <c r="AC76" s="203" t="s">
        <v>700</v>
      </c>
      <c r="AD76" s="179" t="s">
        <v>240</v>
      </c>
      <c r="AE76" s="385">
        <v>0.42385</v>
      </c>
      <c r="AF76" s="203" t="s">
        <v>239</v>
      </c>
    </row>
    <row r="77" spans="29:32" x14ac:dyDescent="0.25">
      <c r="AC77" s="202" t="s">
        <v>701</v>
      </c>
      <c r="AD77" s="220" t="s">
        <v>240</v>
      </c>
      <c r="AE77" s="385">
        <v>0.58462000000000003</v>
      </c>
      <c r="AF77" s="202" t="s">
        <v>239</v>
      </c>
    </row>
    <row r="78" spans="29:32" x14ac:dyDescent="0.25">
      <c r="AC78" s="203" t="s">
        <v>702</v>
      </c>
      <c r="AD78" s="179" t="s">
        <v>240</v>
      </c>
      <c r="AE78" s="385">
        <v>0.18181</v>
      </c>
      <c r="AF78" s="203" t="s">
        <v>239</v>
      </c>
    </row>
    <row r="79" spans="29:32" x14ac:dyDescent="0.25">
      <c r="AC79" s="203" t="s">
        <v>703</v>
      </c>
      <c r="AD79" s="179" t="s">
        <v>240</v>
      </c>
      <c r="AE79" s="385">
        <v>0.13924500000000001</v>
      </c>
      <c r="AF79" s="203" t="s">
        <v>239</v>
      </c>
    </row>
    <row r="80" spans="29:32" x14ac:dyDescent="0.25">
      <c r="AC80" s="203" t="s">
        <v>704</v>
      </c>
      <c r="AD80" s="179" t="s">
        <v>240</v>
      </c>
      <c r="AE80" s="385">
        <v>0.22278000000000001</v>
      </c>
      <c r="AF80" s="203" t="s">
        <v>239</v>
      </c>
    </row>
    <row r="81" spans="29:32" x14ac:dyDescent="0.25">
      <c r="AC81" s="203" t="s">
        <v>705</v>
      </c>
      <c r="AD81" s="179" t="s">
        <v>240</v>
      </c>
      <c r="AE81" s="385">
        <v>0.40378999999999998</v>
      </c>
      <c r="AF81" s="203" t="s">
        <v>239</v>
      </c>
    </row>
    <row r="82" spans="29:32" x14ac:dyDescent="0.25">
      <c r="AC82" s="368" t="s">
        <v>706</v>
      </c>
      <c r="AD82" s="179" t="s">
        <v>240</v>
      </c>
      <c r="AE82" s="385">
        <v>0.55694999999999995</v>
      </c>
      <c r="AF82" s="203" t="s">
        <v>239</v>
      </c>
    </row>
    <row r="83" spans="29:32" x14ac:dyDescent="0.25">
      <c r="AC83" s="398" t="s">
        <v>246</v>
      </c>
      <c r="AD83" s="399" t="s">
        <v>240</v>
      </c>
      <c r="AE83" s="400">
        <v>3.6940000000000001E-2</v>
      </c>
      <c r="AF83" s="398" t="s">
        <v>239</v>
      </c>
    </row>
    <row r="84" spans="29:32" x14ac:dyDescent="0.25">
      <c r="AC84" s="202" t="s">
        <v>707</v>
      </c>
      <c r="AD84" s="179" t="s">
        <v>240</v>
      </c>
      <c r="AE84" s="400">
        <v>4.9699999999999996E-3</v>
      </c>
      <c r="AF84" s="203" t="s">
        <v>239</v>
      </c>
    </row>
    <row r="85" spans="29:32" x14ac:dyDescent="0.25">
      <c r="AC85" s="202" t="s">
        <v>708</v>
      </c>
      <c r="AD85" s="179" t="s">
        <v>240</v>
      </c>
      <c r="AE85" s="400">
        <v>2.9909999999999999E-2</v>
      </c>
      <c r="AF85" s="203" t="s">
        <v>239</v>
      </c>
    </row>
    <row r="86" spans="29:32" x14ac:dyDescent="0.25">
      <c r="AC86" s="202" t="s">
        <v>709</v>
      </c>
      <c r="AD86" s="179" t="s">
        <v>240</v>
      </c>
      <c r="AE86" s="400">
        <v>2.75E-2</v>
      </c>
      <c r="AF86" s="203" t="s">
        <v>239</v>
      </c>
    </row>
    <row r="87" spans="29:32" x14ac:dyDescent="0.25">
      <c r="AC87" s="367" t="s">
        <v>710</v>
      </c>
      <c r="AD87" s="179" t="s">
        <v>245</v>
      </c>
      <c r="AE87" s="379">
        <v>0.1714</v>
      </c>
      <c r="AF87" s="203" t="s">
        <v>719</v>
      </c>
    </row>
    <row r="88" spans="29:32" x14ac:dyDescent="0.25">
      <c r="AC88" s="367" t="s">
        <v>710</v>
      </c>
      <c r="AD88" s="179" t="s">
        <v>400</v>
      </c>
      <c r="AE88" s="379">
        <v>0.27583999999999997</v>
      </c>
      <c r="AF88" s="203" t="s">
        <v>720</v>
      </c>
    </row>
    <row r="89" spans="29:32" x14ac:dyDescent="0.25">
      <c r="AC89" s="367" t="s">
        <v>747</v>
      </c>
      <c r="AD89" s="179" t="s">
        <v>245</v>
      </c>
      <c r="AE89" s="400">
        <v>0.16844000000000001</v>
      </c>
      <c r="AF89" s="203" t="s">
        <v>719</v>
      </c>
    </row>
    <row r="90" spans="29:32" x14ac:dyDescent="0.25">
      <c r="AC90" s="367" t="s">
        <v>748</v>
      </c>
      <c r="AD90" s="179" t="s">
        <v>400</v>
      </c>
      <c r="AE90" s="400">
        <v>0.27107999999999999</v>
      </c>
      <c r="AF90" s="203" t="s">
        <v>720</v>
      </c>
    </row>
    <row r="91" spans="29:32" x14ac:dyDescent="0.25">
      <c r="AC91" s="367" t="s">
        <v>749</v>
      </c>
      <c r="AD91" s="179" t="s">
        <v>245</v>
      </c>
      <c r="AE91" s="400">
        <v>0.13721</v>
      </c>
      <c r="AF91" s="203" t="s">
        <v>719</v>
      </c>
    </row>
    <row r="92" spans="29:32" x14ac:dyDescent="0.25">
      <c r="AC92" s="367" t="s">
        <v>750</v>
      </c>
      <c r="AD92" s="179" t="s">
        <v>400</v>
      </c>
      <c r="AE92" s="400">
        <v>0.22081999999999999</v>
      </c>
      <c r="AF92" s="203" t="s">
        <v>720</v>
      </c>
    </row>
    <row r="93" spans="29:32" x14ac:dyDescent="0.25">
      <c r="AC93" s="367" t="s">
        <v>751</v>
      </c>
      <c r="AD93" s="179" t="s">
        <v>245</v>
      </c>
      <c r="AE93" s="400">
        <v>0.16636999999999999</v>
      </c>
      <c r="AF93" s="203" t="s">
        <v>719</v>
      </c>
    </row>
    <row r="94" spans="29:32" x14ac:dyDescent="0.25">
      <c r="AC94" s="367" t="s">
        <v>752</v>
      </c>
      <c r="AD94" s="179" t="s">
        <v>400</v>
      </c>
      <c r="AE94" s="400">
        <v>0.26774999999999999</v>
      </c>
      <c r="AF94" s="203" t="s">
        <v>720</v>
      </c>
    </row>
    <row r="95" spans="29:32" x14ac:dyDescent="0.25">
      <c r="AC95" s="367" t="s">
        <v>753</v>
      </c>
      <c r="AD95" s="179" t="s">
        <v>245</v>
      </c>
      <c r="AE95" s="400">
        <v>0.20419000000000001</v>
      </c>
      <c r="AF95" s="203" t="s">
        <v>719</v>
      </c>
    </row>
    <row r="96" spans="29:32" x14ac:dyDescent="0.25">
      <c r="AC96" s="367" t="s">
        <v>754</v>
      </c>
      <c r="AD96" s="179" t="s">
        <v>400</v>
      </c>
      <c r="AE96" s="400">
        <v>0.32862999999999998</v>
      </c>
      <c r="AF96" s="203" t="s">
        <v>720</v>
      </c>
    </row>
    <row r="97" spans="29:32" x14ac:dyDescent="0.25">
      <c r="AC97" s="367" t="s">
        <v>755</v>
      </c>
      <c r="AD97" s="179" t="s">
        <v>245</v>
      </c>
      <c r="AE97" s="400">
        <v>0.17430000000000001</v>
      </c>
      <c r="AF97" s="203" t="s">
        <v>721</v>
      </c>
    </row>
    <row r="98" spans="29:32" x14ac:dyDescent="0.25">
      <c r="AC98" s="367" t="s">
        <v>756</v>
      </c>
      <c r="AD98" s="179" t="s">
        <v>400</v>
      </c>
      <c r="AE98" s="400">
        <v>0.28051999999999999</v>
      </c>
      <c r="AF98" s="203" t="s">
        <v>720</v>
      </c>
    </row>
    <row r="99" spans="29:32" x14ac:dyDescent="0.25">
      <c r="AC99" s="367" t="s">
        <v>757</v>
      </c>
      <c r="AD99" s="179" t="s">
        <v>245</v>
      </c>
      <c r="AE99" s="400">
        <v>0.14835999999999999</v>
      </c>
      <c r="AF99" s="203" t="s">
        <v>719</v>
      </c>
    </row>
    <row r="100" spans="29:32" x14ac:dyDescent="0.25">
      <c r="AC100" s="367" t="s">
        <v>758</v>
      </c>
      <c r="AD100" s="179" t="s">
        <v>400</v>
      </c>
      <c r="AE100" s="400">
        <v>0.23877000000000001</v>
      </c>
      <c r="AF100" s="203" t="s">
        <v>720</v>
      </c>
    </row>
    <row r="101" spans="29:32" x14ac:dyDescent="0.25">
      <c r="AC101" s="367" t="s">
        <v>759</v>
      </c>
      <c r="AD101" s="179" t="s">
        <v>245</v>
      </c>
      <c r="AE101" s="400">
        <v>0.18659000000000001</v>
      </c>
      <c r="AF101" s="203" t="s">
        <v>719</v>
      </c>
    </row>
    <row r="102" spans="29:32" x14ac:dyDescent="0.25">
      <c r="AC102" s="367" t="s">
        <v>760</v>
      </c>
      <c r="AD102" s="179" t="s">
        <v>400</v>
      </c>
      <c r="AE102" s="400">
        <v>0.30029</v>
      </c>
      <c r="AF102" s="203" t="s">
        <v>720</v>
      </c>
    </row>
    <row r="103" spans="29:32" x14ac:dyDescent="0.25">
      <c r="AC103" s="367" t="s">
        <v>761</v>
      </c>
      <c r="AD103" s="179" t="s">
        <v>245</v>
      </c>
      <c r="AE103" s="400">
        <v>0.27806999999999998</v>
      </c>
      <c r="AF103" s="203" t="s">
        <v>719</v>
      </c>
    </row>
    <row r="104" spans="29:32" x14ac:dyDescent="0.25">
      <c r="AC104" s="367" t="s">
        <v>762</v>
      </c>
      <c r="AD104" s="179" t="s">
        <v>400</v>
      </c>
      <c r="AE104" s="400">
        <v>0.44751999999999997</v>
      </c>
      <c r="AF104" s="203" t="s">
        <v>720</v>
      </c>
    </row>
    <row r="105" spans="29:32" x14ac:dyDescent="0.25">
      <c r="AC105" s="367" t="s">
        <v>763</v>
      </c>
      <c r="AD105" s="179" t="s">
        <v>245</v>
      </c>
      <c r="AE105" s="400">
        <v>0.10274999999999999</v>
      </c>
      <c r="AF105" s="203" t="s">
        <v>719</v>
      </c>
    </row>
    <row r="106" spans="29:32" x14ac:dyDescent="0.25">
      <c r="AC106" s="367" t="s">
        <v>764</v>
      </c>
      <c r="AD106" s="179" t="s">
        <v>400</v>
      </c>
      <c r="AE106" s="400">
        <v>0.16538</v>
      </c>
      <c r="AF106" s="203" t="s">
        <v>720</v>
      </c>
    </row>
    <row r="107" spans="29:32" x14ac:dyDescent="0.25">
      <c r="AC107" s="367" t="s">
        <v>765</v>
      </c>
      <c r="AD107" s="179" t="s">
        <v>245</v>
      </c>
      <c r="AE107" s="400">
        <v>0.10698000000000001</v>
      </c>
      <c r="AF107" s="203" t="s">
        <v>719</v>
      </c>
    </row>
    <row r="108" spans="29:32" x14ac:dyDescent="0.25">
      <c r="AC108" s="367" t="s">
        <v>766</v>
      </c>
      <c r="AD108" s="179" t="s">
        <v>400</v>
      </c>
      <c r="AE108" s="400">
        <v>0.17216000000000001</v>
      </c>
      <c r="AF108" s="203" t="s">
        <v>720</v>
      </c>
    </row>
    <row r="109" spans="29:32" x14ac:dyDescent="0.25">
      <c r="AC109" s="367" t="s">
        <v>767</v>
      </c>
      <c r="AD109" s="179" t="s">
        <v>245</v>
      </c>
      <c r="AE109" s="400">
        <v>0.14480000000000001</v>
      </c>
      <c r="AF109" s="203" t="s">
        <v>719</v>
      </c>
    </row>
    <row r="110" spans="29:32" x14ac:dyDescent="0.25">
      <c r="AC110" s="367" t="s">
        <v>768</v>
      </c>
      <c r="AD110" s="179" t="s">
        <v>400</v>
      </c>
      <c r="AE110" s="400">
        <v>0.23304</v>
      </c>
      <c r="AF110" s="203" t="s">
        <v>720</v>
      </c>
    </row>
    <row r="111" spans="29:32" x14ac:dyDescent="0.25">
      <c r="AC111" s="367" t="s">
        <v>769</v>
      </c>
      <c r="AD111" s="179" t="s">
        <v>245</v>
      </c>
      <c r="AE111" s="400">
        <v>0.11558</v>
      </c>
      <c r="AF111" s="203" t="s">
        <v>719</v>
      </c>
    </row>
    <row r="112" spans="29:32" x14ac:dyDescent="0.25">
      <c r="AC112" s="368" t="s">
        <v>770</v>
      </c>
      <c r="AD112" s="179" t="s">
        <v>400</v>
      </c>
      <c r="AE112" s="400">
        <v>0.18601000000000001</v>
      </c>
      <c r="AF112" s="203" t="s">
        <v>722</v>
      </c>
    </row>
    <row r="113" spans="29:32" x14ac:dyDescent="0.25">
      <c r="AC113" s="367" t="s">
        <v>771</v>
      </c>
      <c r="AD113" s="179" t="s">
        <v>400</v>
      </c>
      <c r="AE113" s="379">
        <v>0.31790000000000002</v>
      </c>
      <c r="AF113" s="203" t="s">
        <v>722</v>
      </c>
    </row>
    <row r="114" spans="29:32" x14ac:dyDescent="0.25">
      <c r="AC114" s="367" t="s">
        <v>772</v>
      </c>
      <c r="AD114" s="179" t="s">
        <v>245</v>
      </c>
      <c r="AE114" s="379">
        <v>0.19753999999999999</v>
      </c>
      <c r="AF114" s="203" t="s">
        <v>721</v>
      </c>
    </row>
    <row r="115" spans="29:32" x14ac:dyDescent="0.25">
      <c r="AC115" s="367" t="s">
        <v>773</v>
      </c>
      <c r="AD115" s="179" t="s">
        <v>245</v>
      </c>
      <c r="AE115" s="401">
        <v>0.14853</v>
      </c>
      <c r="AF115" s="369" t="s">
        <v>244</v>
      </c>
    </row>
    <row r="116" spans="29:32" x14ac:dyDescent="0.25">
      <c r="AC116" s="367" t="s">
        <v>774</v>
      </c>
      <c r="AD116" s="179" t="s">
        <v>400</v>
      </c>
      <c r="AE116" s="401">
        <v>0.23904</v>
      </c>
      <c r="AF116" s="203" t="s">
        <v>722</v>
      </c>
    </row>
    <row r="117" spans="29:32" x14ac:dyDescent="0.25">
      <c r="AC117" s="367" t="s">
        <v>775</v>
      </c>
      <c r="AD117" s="179" t="s">
        <v>245</v>
      </c>
      <c r="AE117" s="401">
        <v>0.189</v>
      </c>
      <c r="AF117" s="369" t="s">
        <v>244</v>
      </c>
    </row>
    <row r="118" spans="29:32" x14ac:dyDescent="0.25">
      <c r="AC118" s="367" t="s">
        <v>776</v>
      </c>
      <c r="AD118" s="179" t="s">
        <v>400</v>
      </c>
      <c r="AE118" s="401">
        <v>0.30415999999999999</v>
      </c>
      <c r="AF118" s="203" t="s">
        <v>722</v>
      </c>
    </row>
    <row r="119" spans="29:32" x14ac:dyDescent="0.25">
      <c r="AC119" s="367" t="s">
        <v>777</v>
      </c>
      <c r="AD119" s="179" t="s">
        <v>245</v>
      </c>
      <c r="AE119" s="401">
        <v>0.27171000000000001</v>
      </c>
      <c r="AF119" s="369" t="s">
        <v>244</v>
      </c>
    </row>
    <row r="120" spans="29:32" x14ac:dyDescent="0.25">
      <c r="AC120" s="367" t="s">
        <v>778</v>
      </c>
      <c r="AD120" s="179" t="s">
        <v>400</v>
      </c>
      <c r="AE120" s="401">
        <v>0.43726999999999999</v>
      </c>
      <c r="AF120" s="369" t="s">
        <v>722</v>
      </c>
    </row>
    <row r="121" spans="29:32" x14ac:dyDescent="0.25">
      <c r="AC121" s="367" t="s">
        <v>779</v>
      </c>
      <c r="AD121" s="179" t="s">
        <v>245</v>
      </c>
      <c r="AE121" s="401">
        <v>0.24709999999999999</v>
      </c>
      <c r="AF121" s="369" t="s">
        <v>244</v>
      </c>
    </row>
    <row r="122" spans="29:32" x14ac:dyDescent="0.25">
      <c r="AC122" s="367" t="s">
        <v>780</v>
      </c>
      <c r="AD122" s="179" t="s">
        <v>400</v>
      </c>
      <c r="AE122" s="401">
        <v>0.39767000000000002</v>
      </c>
      <c r="AF122" s="369" t="s">
        <v>722</v>
      </c>
    </row>
    <row r="123" spans="29:32" x14ac:dyDescent="0.25">
      <c r="AC123" s="367" t="s">
        <v>781</v>
      </c>
      <c r="AD123" s="179" t="s">
        <v>245</v>
      </c>
      <c r="AE123" s="391">
        <v>0.21079000000000001</v>
      </c>
      <c r="AF123" s="369" t="s">
        <v>244</v>
      </c>
    </row>
    <row r="124" spans="29:32" x14ac:dyDescent="0.25">
      <c r="AC124" s="368" t="s">
        <v>782</v>
      </c>
      <c r="AD124" s="179" t="s">
        <v>400</v>
      </c>
      <c r="AE124" s="391">
        <v>0.33922999999999998</v>
      </c>
      <c r="AF124" s="369" t="s">
        <v>722</v>
      </c>
    </row>
    <row r="125" spans="29:32" x14ac:dyDescent="0.25">
      <c r="AC125" s="367" t="s">
        <v>783</v>
      </c>
      <c r="AD125" s="179" t="s">
        <v>245</v>
      </c>
      <c r="AE125" s="391">
        <v>0.20791999999999999</v>
      </c>
      <c r="AF125" s="369" t="s">
        <v>244</v>
      </c>
    </row>
    <row r="126" spans="29:32" x14ac:dyDescent="0.25">
      <c r="AC126" s="367" t="s">
        <v>782</v>
      </c>
      <c r="AD126" s="179" t="s">
        <v>400</v>
      </c>
      <c r="AE126" s="391">
        <v>0.33461000000000002</v>
      </c>
      <c r="AF126" s="369" t="s">
        <v>722</v>
      </c>
    </row>
    <row r="127" spans="29:32" x14ac:dyDescent="0.25">
      <c r="AC127" s="367" t="s">
        <v>784</v>
      </c>
      <c r="AD127" s="179" t="s">
        <v>245</v>
      </c>
      <c r="AE127" s="391">
        <v>0.33276</v>
      </c>
      <c r="AF127" s="369" t="s">
        <v>244</v>
      </c>
    </row>
    <row r="128" spans="29:32" x14ac:dyDescent="0.25">
      <c r="AC128" s="367" t="s">
        <v>785</v>
      </c>
      <c r="AD128" s="179" t="s">
        <v>400</v>
      </c>
      <c r="AE128" s="391">
        <v>0.53552</v>
      </c>
      <c r="AF128" s="369" t="s">
        <v>722</v>
      </c>
    </row>
    <row r="129" spans="29:32" x14ac:dyDescent="0.25">
      <c r="AC129" s="367" t="s">
        <v>786</v>
      </c>
      <c r="AD129" s="179" t="s">
        <v>245</v>
      </c>
      <c r="AE129" s="391">
        <v>0.21962000000000001</v>
      </c>
      <c r="AF129" s="369" t="s">
        <v>244</v>
      </c>
    </row>
    <row r="130" spans="29:32" x14ac:dyDescent="0.25">
      <c r="AC130" s="367" t="s">
        <v>787</v>
      </c>
      <c r="AD130" s="179" t="s">
        <v>400</v>
      </c>
      <c r="AE130" s="391">
        <v>0.35344999999999999</v>
      </c>
      <c r="AF130" s="369" t="s">
        <v>722</v>
      </c>
    </row>
    <row r="131" spans="29:32" x14ac:dyDescent="0.25">
      <c r="AC131" s="367" t="s">
        <v>788</v>
      </c>
      <c r="AD131" s="179" t="s">
        <v>245</v>
      </c>
      <c r="AE131" s="401">
        <v>0.27174999999999999</v>
      </c>
      <c r="AF131" s="369" t="s">
        <v>244</v>
      </c>
    </row>
    <row r="132" spans="29:32" x14ac:dyDescent="0.25">
      <c r="AC132" s="367" t="s">
        <v>789</v>
      </c>
      <c r="AD132" s="179" t="s">
        <v>400</v>
      </c>
      <c r="AE132" s="401">
        <v>0.43734000000000001</v>
      </c>
      <c r="AF132" s="369" t="s">
        <v>722</v>
      </c>
    </row>
    <row r="133" spans="29:32" x14ac:dyDescent="0.25">
      <c r="AC133" s="367" t="s">
        <v>790</v>
      </c>
      <c r="AD133" s="179" t="s">
        <v>245</v>
      </c>
      <c r="AE133" s="401">
        <v>0.24621000000000001</v>
      </c>
      <c r="AF133" s="369" t="s">
        <v>244</v>
      </c>
    </row>
    <row r="134" spans="29:32" x14ac:dyDescent="0.25">
      <c r="AC134" s="367" t="s">
        <v>791</v>
      </c>
      <c r="AD134" s="179" t="s">
        <v>400</v>
      </c>
      <c r="AE134" s="401">
        <v>0.39623000000000003</v>
      </c>
      <c r="AF134" s="369" t="s">
        <v>722</v>
      </c>
    </row>
    <row r="135" spans="29:32" x14ac:dyDescent="0.25">
      <c r="AC135" s="367" t="s">
        <v>792</v>
      </c>
      <c r="AD135" s="179" t="s">
        <v>245</v>
      </c>
      <c r="AE135" s="400">
        <v>0.11337</v>
      </c>
      <c r="AF135" s="369" t="s">
        <v>244</v>
      </c>
    </row>
    <row r="136" spans="29:32" x14ac:dyDescent="0.25">
      <c r="AC136" s="367" t="s">
        <v>793</v>
      </c>
      <c r="AD136" s="179" t="s">
        <v>400</v>
      </c>
      <c r="AE136" s="400">
        <v>0.18245</v>
      </c>
      <c r="AF136" s="369" t="s">
        <v>722</v>
      </c>
    </row>
    <row r="137" spans="29:32" x14ac:dyDescent="0.25">
      <c r="AC137" s="367" t="s">
        <v>794</v>
      </c>
      <c r="AD137" s="179" t="s">
        <v>245</v>
      </c>
      <c r="AE137" s="391">
        <v>0.79076999999999997</v>
      </c>
      <c r="AF137" s="369" t="s">
        <v>244</v>
      </c>
    </row>
    <row r="138" spans="29:32" x14ac:dyDescent="0.25">
      <c r="AC138" s="367" t="s">
        <v>795</v>
      </c>
      <c r="AD138" s="179" t="s">
        <v>400</v>
      </c>
      <c r="AE138" s="391">
        <v>1.2726200000000001</v>
      </c>
      <c r="AF138" s="203" t="s">
        <v>722</v>
      </c>
    </row>
    <row r="139" spans="29:32" x14ac:dyDescent="0.25">
      <c r="AC139" s="367" t="s">
        <v>796</v>
      </c>
      <c r="AD139" s="179" t="s">
        <v>245</v>
      </c>
      <c r="AE139" s="391">
        <v>0.86104999999999998</v>
      </c>
      <c r="AF139" s="369" t="s">
        <v>244</v>
      </c>
    </row>
    <row r="140" spans="29:32" x14ac:dyDescent="0.25">
      <c r="AC140" s="367" t="s">
        <v>797</v>
      </c>
      <c r="AD140" s="179" t="s">
        <v>400</v>
      </c>
      <c r="AE140" s="391">
        <v>1.3857299999999999</v>
      </c>
      <c r="AF140" s="203" t="s">
        <v>722</v>
      </c>
    </row>
    <row r="141" spans="29:32" x14ac:dyDescent="0.25">
      <c r="AC141" s="367" t="s">
        <v>798</v>
      </c>
      <c r="AD141" s="179" t="s">
        <v>245</v>
      </c>
      <c r="AE141" s="391">
        <v>0.83020000000000005</v>
      </c>
      <c r="AF141" s="369" t="s">
        <v>244</v>
      </c>
    </row>
    <row r="142" spans="29:32" x14ac:dyDescent="0.25">
      <c r="AC142" s="367" t="s">
        <v>799</v>
      </c>
      <c r="AD142" s="179" t="s">
        <v>400</v>
      </c>
      <c r="AE142" s="391">
        <v>1.3360799999999999</v>
      </c>
      <c r="AF142" s="369" t="s">
        <v>722</v>
      </c>
    </row>
    <row r="143" spans="29:32" x14ac:dyDescent="0.25">
      <c r="AC143" s="203" t="s">
        <v>243</v>
      </c>
      <c r="AD143" s="179" t="s">
        <v>240</v>
      </c>
      <c r="AE143" s="402">
        <v>0.1195</v>
      </c>
      <c r="AF143" s="203" t="s">
        <v>239</v>
      </c>
    </row>
    <row r="144" spans="29:32" x14ac:dyDescent="0.25">
      <c r="AC144" s="203" t="s">
        <v>711</v>
      </c>
      <c r="AD144" s="179" t="s">
        <v>240</v>
      </c>
      <c r="AE144" s="402">
        <v>2.7320000000000001E-2</v>
      </c>
      <c r="AF144" s="203" t="s">
        <v>239</v>
      </c>
    </row>
    <row r="145" spans="29:32" x14ac:dyDescent="0.25">
      <c r="AC145" s="203" t="s">
        <v>242</v>
      </c>
      <c r="AD145" s="179" t="s">
        <v>240</v>
      </c>
      <c r="AE145" s="378">
        <v>0.20793</v>
      </c>
      <c r="AF145" s="203" t="s">
        <v>239</v>
      </c>
    </row>
    <row r="146" spans="29:32" x14ac:dyDescent="0.25">
      <c r="AC146" s="203" t="s">
        <v>242</v>
      </c>
      <c r="AD146" s="179" t="s">
        <v>245</v>
      </c>
      <c r="AE146" s="378">
        <v>0.31191000000000002</v>
      </c>
      <c r="AF146" s="203" t="s">
        <v>719</v>
      </c>
    </row>
    <row r="147" spans="29:32" x14ac:dyDescent="0.25">
      <c r="AC147" s="203" t="s">
        <v>241</v>
      </c>
      <c r="AD147" s="179" t="s">
        <v>240</v>
      </c>
      <c r="AE147" s="378">
        <v>0.14549000000000001</v>
      </c>
      <c r="AF147" s="203" t="s">
        <v>239</v>
      </c>
    </row>
    <row r="148" spans="29:32" x14ac:dyDescent="0.25">
      <c r="AC148" s="203" t="s">
        <v>712</v>
      </c>
      <c r="AD148" s="179" t="s">
        <v>240</v>
      </c>
      <c r="AE148" s="401">
        <v>2.1829999999999999E-2</v>
      </c>
      <c r="AF148" s="203" t="s">
        <v>239</v>
      </c>
    </row>
    <row r="149" spans="29:32" x14ac:dyDescent="0.25">
      <c r="AC149" s="369" t="s">
        <v>713</v>
      </c>
      <c r="AD149" s="179" t="s">
        <v>240</v>
      </c>
      <c r="AE149" s="401">
        <v>3.62E-3</v>
      </c>
      <c r="AF149" s="203" t="s">
        <v>239</v>
      </c>
    </row>
    <row r="150" spans="29:32" x14ac:dyDescent="0.25">
      <c r="AC150" s="369" t="s">
        <v>714</v>
      </c>
      <c r="AD150" s="179" t="s">
        <v>240</v>
      </c>
      <c r="AE150" s="401">
        <v>2.5049999999999999E-2</v>
      </c>
      <c r="AF150" s="203" t="s">
        <v>239</v>
      </c>
    </row>
    <row r="152" spans="29:32" x14ac:dyDescent="0.25">
      <c r="AC152" s="24">
        <v>2019</v>
      </c>
    </row>
    <row r="153" spans="29:32" x14ac:dyDescent="0.25">
      <c r="AC153" s="203" t="s">
        <v>542</v>
      </c>
      <c r="AD153" s="179" t="s">
        <v>272</v>
      </c>
      <c r="AE153" s="404">
        <v>0.25559999999999999</v>
      </c>
      <c r="AF153" s="369" t="s">
        <v>238</v>
      </c>
    </row>
    <row r="154" spans="29:32" x14ac:dyDescent="0.25">
      <c r="AC154" s="203" t="s">
        <v>519</v>
      </c>
      <c r="AD154" s="179" t="s">
        <v>272</v>
      </c>
      <c r="AE154" s="405">
        <v>2.1700000000000001E-2</v>
      </c>
      <c r="AF154" s="369" t="s">
        <v>238</v>
      </c>
    </row>
    <row r="155" spans="29:32" x14ac:dyDescent="0.25">
      <c r="AC155" s="203" t="s">
        <v>495</v>
      </c>
      <c r="AD155" s="179" t="s">
        <v>272</v>
      </c>
      <c r="AE155" s="406">
        <v>0.18385000000000001</v>
      </c>
      <c r="AF155" s="203" t="s">
        <v>238</v>
      </c>
    </row>
    <row r="156" spans="29:32" x14ac:dyDescent="0.25">
      <c r="AC156" s="367" t="s">
        <v>729</v>
      </c>
      <c r="AD156" s="179" t="s">
        <v>316</v>
      </c>
      <c r="AE156" s="406">
        <v>2.7582100000000001</v>
      </c>
      <c r="AF156" s="203" t="s">
        <v>315</v>
      </c>
    </row>
    <row r="157" spans="29:32" x14ac:dyDescent="0.25">
      <c r="AC157" s="367" t="s">
        <v>730</v>
      </c>
      <c r="AD157" s="179" t="s">
        <v>272</v>
      </c>
      <c r="AE157" s="406">
        <v>0.25675999999999999</v>
      </c>
      <c r="AF157" s="203" t="s">
        <v>238</v>
      </c>
    </row>
    <row r="158" spans="29:32" x14ac:dyDescent="0.25">
      <c r="AC158" s="367" t="s">
        <v>731</v>
      </c>
      <c r="AD158" s="179" t="s">
        <v>251</v>
      </c>
      <c r="AE158" s="407">
        <v>3217.82</v>
      </c>
      <c r="AF158" s="203" t="s">
        <v>253</v>
      </c>
    </row>
    <row r="159" spans="29:32" x14ac:dyDescent="0.25">
      <c r="AC159" s="367" t="s">
        <v>732</v>
      </c>
      <c r="AD159" s="179" t="s">
        <v>272</v>
      </c>
      <c r="AE159" s="406">
        <v>0.26782</v>
      </c>
      <c r="AF159" s="203" t="s">
        <v>238</v>
      </c>
    </row>
    <row r="160" spans="29:32" x14ac:dyDescent="0.25">
      <c r="AC160" s="382" t="s">
        <v>733</v>
      </c>
      <c r="AD160" s="383" t="s">
        <v>251</v>
      </c>
      <c r="AE160" s="407">
        <v>3250.08</v>
      </c>
      <c r="AF160" s="203" t="s">
        <v>253</v>
      </c>
    </row>
    <row r="161" spans="29:32" x14ac:dyDescent="0.25">
      <c r="AC161" s="382" t="s">
        <v>734</v>
      </c>
      <c r="AD161" s="383" t="s">
        <v>316</v>
      </c>
      <c r="AE161" s="406">
        <v>2.7754699999999999</v>
      </c>
      <c r="AF161" s="203" t="s">
        <v>315</v>
      </c>
    </row>
    <row r="162" spans="29:32" x14ac:dyDescent="0.25">
      <c r="AC162" s="382" t="s">
        <v>735</v>
      </c>
      <c r="AD162" s="383" t="s">
        <v>272</v>
      </c>
      <c r="AE162" s="406">
        <v>0.25835999999999998</v>
      </c>
      <c r="AF162" s="203" t="s">
        <v>238</v>
      </c>
    </row>
    <row r="163" spans="29:32" x14ac:dyDescent="0.25">
      <c r="AC163" s="382" t="s">
        <v>736</v>
      </c>
      <c r="AD163" s="383" t="s">
        <v>251</v>
      </c>
      <c r="AE163" s="407">
        <v>3159.55</v>
      </c>
      <c r="AF163" s="203" t="s">
        <v>253</v>
      </c>
    </row>
    <row r="164" spans="29:32" x14ac:dyDescent="0.25">
      <c r="AC164" s="382" t="s">
        <v>737</v>
      </c>
      <c r="AD164" s="383" t="s">
        <v>316</v>
      </c>
      <c r="AE164" s="406">
        <v>3.12209</v>
      </c>
      <c r="AF164" s="203" t="s">
        <v>315</v>
      </c>
    </row>
    <row r="165" spans="29:32" x14ac:dyDescent="0.25">
      <c r="AC165" s="382" t="s">
        <v>738</v>
      </c>
      <c r="AD165" s="383" t="s">
        <v>272</v>
      </c>
      <c r="AE165" s="406">
        <v>0.26297999999999999</v>
      </c>
      <c r="AF165" s="203" t="s">
        <v>238</v>
      </c>
    </row>
    <row r="166" spans="29:32" x14ac:dyDescent="0.25">
      <c r="AC166" s="367" t="s">
        <v>739</v>
      </c>
      <c r="AD166" s="179" t="s">
        <v>316</v>
      </c>
      <c r="AE166" s="406">
        <v>2.5404200000000001</v>
      </c>
      <c r="AF166" s="203" t="s">
        <v>315</v>
      </c>
    </row>
    <row r="167" spans="29:32" x14ac:dyDescent="0.25">
      <c r="AC167" s="367" t="s">
        <v>740</v>
      </c>
      <c r="AD167" s="179" t="s">
        <v>272</v>
      </c>
      <c r="AE167" s="406">
        <v>0.24675</v>
      </c>
      <c r="AF167" s="203" t="s">
        <v>238</v>
      </c>
    </row>
    <row r="168" spans="29:32" x14ac:dyDescent="0.25">
      <c r="AC168" s="367" t="s">
        <v>741</v>
      </c>
      <c r="AD168" s="179" t="s">
        <v>272</v>
      </c>
      <c r="AE168" s="406">
        <v>0.33183000000000001</v>
      </c>
      <c r="AF168" s="203" t="s">
        <v>238</v>
      </c>
    </row>
    <row r="169" spans="29:32" x14ac:dyDescent="0.25">
      <c r="AC169" s="367" t="s">
        <v>742</v>
      </c>
      <c r="AD169" s="179" t="s">
        <v>251</v>
      </c>
      <c r="AE169" s="407">
        <v>2464.9499999999998</v>
      </c>
      <c r="AF169" s="203" t="s">
        <v>253</v>
      </c>
    </row>
    <row r="170" spans="29:32" x14ac:dyDescent="0.25">
      <c r="AC170" s="384" t="s">
        <v>743</v>
      </c>
      <c r="AD170" s="179" t="s">
        <v>316</v>
      </c>
      <c r="AE170" s="406">
        <v>2.2910499999999998</v>
      </c>
      <c r="AF170" s="203" t="s">
        <v>315</v>
      </c>
    </row>
    <row r="171" spans="29:32" x14ac:dyDescent="0.25">
      <c r="AC171" s="384" t="s">
        <v>744</v>
      </c>
      <c r="AD171" s="179" t="s">
        <v>272</v>
      </c>
      <c r="AE171" s="406">
        <v>0.24454999999999999</v>
      </c>
      <c r="AF171" s="203" t="s">
        <v>238</v>
      </c>
    </row>
    <row r="172" spans="29:32" x14ac:dyDescent="0.25">
      <c r="AC172" s="384" t="s">
        <v>745</v>
      </c>
      <c r="AD172" s="179" t="s">
        <v>316</v>
      </c>
      <c r="AE172" s="406">
        <v>2.5430600000000001</v>
      </c>
      <c r="AF172" s="203" t="s">
        <v>315</v>
      </c>
    </row>
    <row r="173" spans="29:32" x14ac:dyDescent="0.25">
      <c r="AC173" s="384" t="s">
        <v>746</v>
      </c>
      <c r="AD173" s="179" t="s">
        <v>272</v>
      </c>
      <c r="AE173" s="406">
        <v>0.24776000000000001</v>
      </c>
      <c r="AF173" s="203" t="s">
        <v>238</v>
      </c>
    </row>
    <row r="174" spans="29:32" x14ac:dyDescent="0.25">
      <c r="AC174" s="203" t="s">
        <v>401</v>
      </c>
      <c r="AD174" s="179" t="s">
        <v>385</v>
      </c>
      <c r="AE174" s="408">
        <v>0.34399999999999997</v>
      </c>
      <c r="AF174" s="203" t="s">
        <v>384</v>
      </c>
    </row>
    <row r="175" spans="29:32" x14ac:dyDescent="0.25">
      <c r="AC175" s="203" t="s">
        <v>386</v>
      </c>
      <c r="AD175" s="179" t="s">
        <v>385</v>
      </c>
      <c r="AE175" s="409">
        <v>0.70799999999999996</v>
      </c>
      <c r="AF175" s="369" t="s">
        <v>384</v>
      </c>
    </row>
    <row r="176" spans="29:32" x14ac:dyDescent="0.25">
      <c r="AC176" s="203" t="s">
        <v>678</v>
      </c>
      <c r="AD176" s="179" t="s">
        <v>316</v>
      </c>
      <c r="AE176" s="406">
        <v>2.5941100000000001</v>
      </c>
      <c r="AF176" s="203" t="s">
        <v>315</v>
      </c>
    </row>
    <row r="177" spans="29:32" x14ac:dyDescent="0.25">
      <c r="AC177" s="203" t="s">
        <v>679</v>
      </c>
      <c r="AD177" s="179" t="s">
        <v>316</v>
      </c>
      <c r="AE177" s="406">
        <v>2.6869700000000001</v>
      </c>
      <c r="AF177" s="203" t="s">
        <v>315</v>
      </c>
    </row>
    <row r="178" spans="29:32" x14ac:dyDescent="0.25">
      <c r="AC178" s="203" t="s">
        <v>680</v>
      </c>
      <c r="AD178" s="179" t="s">
        <v>316</v>
      </c>
      <c r="AE178" s="406">
        <v>2.2090399999999999</v>
      </c>
      <c r="AF178" s="203" t="s">
        <v>315</v>
      </c>
    </row>
    <row r="179" spans="29:32" x14ac:dyDescent="0.25">
      <c r="AC179" s="202" t="s">
        <v>681</v>
      </c>
      <c r="AD179" s="179" t="s">
        <v>474</v>
      </c>
      <c r="AE179" s="410">
        <v>1430</v>
      </c>
      <c r="AF179" s="203" t="s">
        <v>715</v>
      </c>
    </row>
    <row r="180" spans="29:32" ht="18" x14ac:dyDescent="0.35">
      <c r="AC180" s="202" t="s">
        <v>682</v>
      </c>
      <c r="AD180" s="179" t="s">
        <v>474</v>
      </c>
      <c r="AE180" s="411">
        <v>2088</v>
      </c>
      <c r="AF180" s="370" t="s">
        <v>716</v>
      </c>
    </row>
    <row r="181" spans="29:32" ht="18" x14ac:dyDescent="0.35">
      <c r="AC181" s="202" t="s">
        <v>683</v>
      </c>
      <c r="AD181" s="179" t="s">
        <v>474</v>
      </c>
      <c r="AE181" s="410">
        <v>1774</v>
      </c>
      <c r="AF181" s="370" t="s">
        <v>716</v>
      </c>
    </row>
    <row r="182" spans="29:32" x14ac:dyDescent="0.25">
      <c r="AC182" s="389" t="s">
        <v>684</v>
      </c>
      <c r="AD182" s="179" t="s">
        <v>474</v>
      </c>
      <c r="AE182" s="410">
        <v>3922</v>
      </c>
      <c r="AF182" s="203" t="s">
        <v>715</v>
      </c>
    </row>
    <row r="183" spans="29:32" x14ac:dyDescent="0.25">
      <c r="AC183" s="367" t="s">
        <v>800</v>
      </c>
      <c r="AD183" s="179" t="s">
        <v>272</v>
      </c>
      <c r="AE183" s="412">
        <v>1.5630000000000002E-2</v>
      </c>
      <c r="AF183" s="203" t="s">
        <v>238</v>
      </c>
    </row>
    <row r="184" spans="29:32" x14ac:dyDescent="0.25">
      <c r="AC184" s="367" t="s">
        <v>801</v>
      </c>
      <c r="AD184" s="179" t="s">
        <v>251</v>
      </c>
      <c r="AE184" s="412">
        <v>59.029020000000003</v>
      </c>
      <c r="AF184" s="203" t="s">
        <v>250</v>
      </c>
    </row>
    <row r="185" spans="29:32" x14ac:dyDescent="0.25">
      <c r="AC185" s="367" t="s">
        <v>802</v>
      </c>
      <c r="AD185" s="179" t="s">
        <v>251</v>
      </c>
      <c r="AE185" s="412">
        <v>73.135230000000007</v>
      </c>
      <c r="AF185" s="203" t="s">
        <v>250</v>
      </c>
    </row>
    <row r="186" spans="29:32" x14ac:dyDescent="0.25">
      <c r="AC186" s="367" t="s">
        <v>803</v>
      </c>
      <c r="AD186" s="179" t="s">
        <v>272</v>
      </c>
      <c r="AE186" s="412">
        <v>1.5630000000000002E-2</v>
      </c>
      <c r="AF186" s="203" t="s">
        <v>238</v>
      </c>
    </row>
    <row r="187" spans="29:32" x14ac:dyDescent="0.25">
      <c r="AC187" s="367" t="s">
        <v>804</v>
      </c>
      <c r="AD187" s="179" t="s">
        <v>272</v>
      </c>
      <c r="AE187" s="412">
        <v>2.1000000000000001E-4</v>
      </c>
      <c r="AF187" s="203" t="s">
        <v>238</v>
      </c>
    </row>
    <row r="188" spans="29:32" x14ac:dyDescent="0.25">
      <c r="AC188" s="367" t="s">
        <v>805</v>
      </c>
      <c r="AD188" s="179" t="s">
        <v>251</v>
      </c>
      <c r="AE188" s="412">
        <v>1.1483699999999999</v>
      </c>
      <c r="AF188" s="203" t="s">
        <v>250</v>
      </c>
    </row>
    <row r="189" spans="29:32" x14ac:dyDescent="0.25">
      <c r="AC189" s="367" t="s">
        <v>806</v>
      </c>
      <c r="AD189" s="179" t="s">
        <v>251</v>
      </c>
      <c r="AE189" s="412">
        <v>0.69342999999999999</v>
      </c>
      <c r="AF189" s="203" t="s">
        <v>250</v>
      </c>
    </row>
    <row r="190" spans="29:32" x14ac:dyDescent="0.25">
      <c r="AC190" s="367" t="s">
        <v>807</v>
      </c>
      <c r="AD190" s="179" t="s">
        <v>272</v>
      </c>
      <c r="AE190" s="412">
        <v>2.0000000000000001E-4</v>
      </c>
      <c r="AF190" s="203" t="s">
        <v>238</v>
      </c>
    </row>
    <row r="191" spans="29:32" x14ac:dyDescent="0.25">
      <c r="AC191" s="367" t="s">
        <v>808</v>
      </c>
      <c r="AD191" s="179" t="s">
        <v>272</v>
      </c>
      <c r="AE191" s="406">
        <v>0.21446999999999999</v>
      </c>
      <c r="AF191" s="203" t="s">
        <v>238</v>
      </c>
    </row>
    <row r="192" spans="29:32" x14ac:dyDescent="0.25">
      <c r="AC192" s="367" t="s">
        <v>809</v>
      </c>
      <c r="AD192" s="179" t="s">
        <v>316</v>
      </c>
      <c r="AE192" s="406">
        <v>1.5226</v>
      </c>
      <c r="AF192" s="369" t="s">
        <v>315</v>
      </c>
    </row>
    <row r="193" spans="29:32" x14ac:dyDescent="0.25">
      <c r="AC193" s="203" t="s">
        <v>306</v>
      </c>
      <c r="AD193" s="179" t="s">
        <v>272</v>
      </c>
      <c r="AE193" s="413">
        <v>0.17605999999999999</v>
      </c>
      <c r="AF193" s="369" t="s">
        <v>238</v>
      </c>
    </row>
    <row r="194" spans="29:32" x14ac:dyDescent="0.25">
      <c r="AC194" s="203" t="s">
        <v>293</v>
      </c>
      <c r="AD194" s="179" t="s">
        <v>272</v>
      </c>
      <c r="AE194" s="414">
        <v>0</v>
      </c>
      <c r="AF194" s="203" t="s">
        <v>238</v>
      </c>
    </row>
    <row r="195" spans="29:32" x14ac:dyDescent="0.25">
      <c r="AC195" s="203" t="s">
        <v>287</v>
      </c>
      <c r="AD195" s="179" t="s">
        <v>272</v>
      </c>
      <c r="AE195" s="414">
        <v>0</v>
      </c>
      <c r="AF195" s="203" t="s">
        <v>286</v>
      </c>
    </row>
    <row r="196" spans="29:32" x14ac:dyDescent="0.25">
      <c r="AC196" s="203" t="s">
        <v>685</v>
      </c>
      <c r="AD196" s="179" t="s">
        <v>251</v>
      </c>
      <c r="AE196" s="415">
        <v>64.636499999999998</v>
      </c>
      <c r="AF196" s="203" t="s">
        <v>250</v>
      </c>
    </row>
    <row r="197" spans="29:32" x14ac:dyDescent="0.25">
      <c r="AC197" s="203" t="s">
        <v>270</v>
      </c>
      <c r="AD197" s="179" t="s">
        <v>251</v>
      </c>
      <c r="AE197" s="416">
        <v>586.51379999999995</v>
      </c>
      <c r="AF197" s="203" t="s">
        <v>253</v>
      </c>
    </row>
    <row r="198" spans="29:32" x14ac:dyDescent="0.25">
      <c r="AC198" s="203" t="s">
        <v>268</v>
      </c>
      <c r="AD198" s="179" t="s">
        <v>251</v>
      </c>
      <c r="AE198" s="416">
        <v>99.759200000000007</v>
      </c>
      <c r="AF198" s="203" t="s">
        <v>253</v>
      </c>
    </row>
    <row r="199" spans="29:32" x14ac:dyDescent="0.25">
      <c r="AC199" s="203" t="s">
        <v>266</v>
      </c>
      <c r="AD199" s="179" t="s">
        <v>251</v>
      </c>
      <c r="AE199" s="415">
        <v>10.203900000000001</v>
      </c>
      <c r="AF199" s="203" t="s">
        <v>253</v>
      </c>
    </row>
    <row r="200" spans="29:32" x14ac:dyDescent="0.25">
      <c r="AC200" s="203" t="s">
        <v>686</v>
      </c>
      <c r="AD200" s="179" t="s">
        <v>251</v>
      </c>
      <c r="AE200" s="415">
        <v>21.3538</v>
      </c>
      <c r="AF200" s="203" t="s">
        <v>253</v>
      </c>
    </row>
    <row r="201" spans="29:32" x14ac:dyDescent="0.25">
      <c r="AC201" s="203" t="s">
        <v>264</v>
      </c>
      <c r="AD201" s="179" t="s">
        <v>251</v>
      </c>
      <c r="AE201" s="416">
        <v>10.203900000000001</v>
      </c>
      <c r="AF201" s="203" t="s">
        <v>253</v>
      </c>
    </row>
    <row r="202" spans="29:32" x14ac:dyDescent="0.25">
      <c r="AC202" s="203" t="s">
        <v>262</v>
      </c>
      <c r="AD202" s="179" t="s">
        <v>251</v>
      </c>
      <c r="AE202" s="415">
        <v>10.203900000000001</v>
      </c>
      <c r="AF202" s="203" t="s">
        <v>253</v>
      </c>
    </row>
    <row r="203" spans="29:32" x14ac:dyDescent="0.25">
      <c r="AC203" s="203" t="s">
        <v>260</v>
      </c>
      <c r="AD203" s="179" t="s">
        <v>251</v>
      </c>
      <c r="AE203" s="415">
        <v>21.3538</v>
      </c>
      <c r="AF203" s="203" t="s">
        <v>253</v>
      </c>
    </row>
    <row r="204" spans="29:32" x14ac:dyDescent="0.25">
      <c r="AC204" s="203" t="s">
        <v>258</v>
      </c>
      <c r="AD204" s="179" t="s">
        <v>251</v>
      </c>
      <c r="AE204" s="415">
        <v>21.3538</v>
      </c>
      <c r="AF204" s="203" t="s">
        <v>253</v>
      </c>
    </row>
    <row r="205" spans="29:32" x14ac:dyDescent="0.25">
      <c r="AC205" s="203" t="s">
        <v>257</v>
      </c>
      <c r="AD205" s="179" t="s">
        <v>251</v>
      </c>
      <c r="AE205" s="416">
        <v>21.3538</v>
      </c>
      <c r="AF205" s="203" t="s">
        <v>253</v>
      </c>
    </row>
    <row r="206" spans="29:32" x14ac:dyDescent="0.25">
      <c r="AC206" s="203" t="s">
        <v>256</v>
      </c>
      <c r="AD206" s="179" t="s">
        <v>251</v>
      </c>
      <c r="AE206" s="415">
        <v>21.3538</v>
      </c>
      <c r="AF206" s="203" t="s">
        <v>253</v>
      </c>
    </row>
    <row r="207" spans="29:32" x14ac:dyDescent="0.25">
      <c r="AC207" s="203" t="s">
        <v>255</v>
      </c>
      <c r="AD207" s="179" t="s">
        <v>251</v>
      </c>
      <c r="AE207" s="415">
        <v>21.3538</v>
      </c>
      <c r="AF207" s="203" t="s">
        <v>253</v>
      </c>
    </row>
    <row r="208" spans="29:32" x14ac:dyDescent="0.25">
      <c r="AC208" s="203" t="s">
        <v>687</v>
      </c>
      <c r="AD208" s="179" t="s">
        <v>251</v>
      </c>
      <c r="AE208" s="415">
        <v>21.3538</v>
      </c>
      <c r="AF208" s="203" t="s">
        <v>253</v>
      </c>
    </row>
    <row r="209" spans="29:32" x14ac:dyDescent="0.25">
      <c r="AC209" s="203" t="s">
        <v>254</v>
      </c>
      <c r="AD209" s="179" t="s">
        <v>251</v>
      </c>
      <c r="AE209" s="415">
        <v>1.37</v>
      </c>
      <c r="AF209" s="203" t="s">
        <v>253</v>
      </c>
    </row>
    <row r="210" spans="29:32" x14ac:dyDescent="0.25">
      <c r="AC210" s="203" t="s">
        <v>252</v>
      </c>
      <c r="AD210" s="179" t="s">
        <v>251</v>
      </c>
      <c r="AE210" s="417">
        <v>21.353999999999999</v>
      </c>
      <c r="AF210" s="203" t="s">
        <v>250</v>
      </c>
    </row>
    <row r="211" spans="29:32" x14ac:dyDescent="0.25">
      <c r="AC211" s="203" t="s">
        <v>688</v>
      </c>
      <c r="AD211" s="179" t="s">
        <v>251</v>
      </c>
      <c r="AE211" s="418">
        <v>870.10270000000003</v>
      </c>
      <c r="AF211" s="203" t="s">
        <v>250</v>
      </c>
    </row>
    <row r="212" spans="29:32" x14ac:dyDescent="0.25">
      <c r="AC212" s="203" t="s">
        <v>689</v>
      </c>
      <c r="AD212" s="179" t="s">
        <v>251</v>
      </c>
      <c r="AE212" s="416">
        <v>21.3538</v>
      </c>
      <c r="AF212" s="203" t="s">
        <v>250</v>
      </c>
    </row>
    <row r="213" spans="29:32" x14ac:dyDescent="0.25">
      <c r="AC213" s="203" t="s">
        <v>690</v>
      </c>
      <c r="AD213" s="179" t="s">
        <v>251</v>
      </c>
      <c r="AE213" s="416">
        <v>21.3538</v>
      </c>
      <c r="AF213" s="203" t="s">
        <v>250</v>
      </c>
    </row>
    <row r="214" spans="29:32" x14ac:dyDescent="0.25">
      <c r="AC214" s="203" t="s">
        <v>691</v>
      </c>
      <c r="AD214" s="179" t="s">
        <v>251</v>
      </c>
      <c r="AE214" s="416">
        <v>445.02780000000001</v>
      </c>
      <c r="AF214" s="203" t="s">
        <v>250</v>
      </c>
    </row>
    <row r="215" spans="29:32" x14ac:dyDescent="0.25">
      <c r="AC215" s="203" t="s">
        <v>692</v>
      </c>
      <c r="AD215" s="179" t="s">
        <v>251</v>
      </c>
      <c r="AE215" s="419">
        <v>1000</v>
      </c>
      <c r="AF215" s="203" t="s">
        <v>717</v>
      </c>
    </row>
    <row r="216" spans="29:32" x14ac:dyDescent="0.25">
      <c r="AC216" s="203" t="s">
        <v>693</v>
      </c>
      <c r="AD216" s="179" t="s">
        <v>251</v>
      </c>
      <c r="AE216" s="419">
        <v>273</v>
      </c>
      <c r="AF216" s="203" t="s">
        <v>718</v>
      </c>
    </row>
    <row r="217" spans="29:32" x14ac:dyDescent="0.25">
      <c r="AC217" s="203" t="s">
        <v>694</v>
      </c>
      <c r="AD217" s="179" t="s">
        <v>251</v>
      </c>
      <c r="AE217" s="419">
        <v>297</v>
      </c>
      <c r="AF217" s="203" t="s">
        <v>718</v>
      </c>
    </row>
    <row r="218" spans="29:32" x14ac:dyDescent="0.25">
      <c r="AC218" s="203" t="s">
        <v>695</v>
      </c>
      <c r="AD218" s="179" t="s">
        <v>251</v>
      </c>
      <c r="AE218" s="419">
        <v>1000</v>
      </c>
      <c r="AF218" s="203" t="s">
        <v>717</v>
      </c>
    </row>
    <row r="219" spans="29:32" x14ac:dyDescent="0.25">
      <c r="AC219" s="203" t="s">
        <v>249</v>
      </c>
      <c r="AD219" s="179" t="s">
        <v>240</v>
      </c>
      <c r="AE219" s="420">
        <v>0.25492999999999999</v>
      </c>
      <c r="AF219" s="203" t="s">
        <v>239</v>
      </c>
    </row>
    <row r="220" spans="29:32" x14ac:dyDescent="0.25">
      <c r="AC220" s="203" t="s">
        <v>248</v>
      </c>
      <c r="AD220" s="179" t="s">
        <v>240</v>
      </c>
      <c r="AE220" s="420">
        <v>0.15832000000000002</v>
      </c>
      <c r="AF220" s="203" t="s">
        <v>239</v>
      </c>
    </row>
    <row r="221" spans="29:32" x14ac:dyDescent="0.25">
      <c r="AC221" s="203" t="s">
        <v>696</v>
      </c>
      <c r="AD221" s="179" t="s">
        <v>240</v>
      </c>
      <c r="AE221" s="420">
        <v>0.15573000000000001</v>
      </c>
      <c r="AF221" s="203" t="s">
        <v>239</v>
      </c>
    </row>
    <row r="222" spans="29:32" x14ac:dyDescent="0.25">
      <c r="AC222" s="203" t="s">
        <v>697</v>
      </c>
      <c r="AD222" s="179" t="s">
        <v>240</v>
      </c>
      <c r="AE222" s="420">
        <v>0.2336</v>
      </c>
      <c r="AF222" s="203" t="s">
        <v>239</v>
      </c>
    </row>
    <row r="223" spans="29:32" x14ac:dyDescent="0.25">
      <c r="AC223" s="203" t="s">
        <v>247</v>
      </c>
      <c r="AD223" s="179" t="s">
        <v>240</v>
      </c>
      <c r="AE223" s="420">
        <v>0.19562000000000002</v>
      </c>
      <c r="AF223" s="203" t="s">
        <v>239</v>
      </c>
    </row>
    <row r="224" spans="29:32" x14ac:dyDescent="0.25">
      <c r="AC224" s="203" t="s">
        <v>698</v>
      </c>
      <c r="AD224" s="179" t="s">
        <v>240</v>
      </c>
      <c r="AE224" s="420">
        <v>0.14981</v>
      </c>
      <c r="AF224" s="203" t="s">
        <v>239</v>
      </c>
    </row>
    <row r="225" spans="29:32" x14ac:dyDescent="0.25">
      <c r="AC225" s="203" t="s">
        <v>699</v>
      </c>
      <c r="AD225" s="179" t="s">
        <v>240</v>
      </c>
      <c r="AE225" s="420">
        <v>0.2397</v>
      </c>
      <c r="AF225" s="203" t="s">
        <v>239</v>
      </c>
    </row>
    <row r="226" spans="29:32" x14ac:dyDescent="0.25">
      <c r="AC226" s="203" t="s">
        <v>700</v>
      </c>
      <c r="AD226" s="179" t="s">
        <v>240</v>
      </c>
      <c r="AE226" s="420">
        <v>0.43446000000000001</v>
      </c>
      <c r="AF226" s="203" t="s">
        <v>239</v>
      </c>
    </row>
    <row r="227" spans="29:32" x14ac:dyDescent="0.25">
      <c r="AC227" s="202" t="s">
        <v>701</v>
      </c>
      <c r="AD227" s="220" t="s">
        <v>240</v>
      </c>
      <c r="AE227" s="420">
        <v>0.59925000000000006</v>
      </c>
      <c r="AF227" s="202" t="s">
        <v>239</v>
      </c>
    </row>
    <row r="228" spans="29:32" x14ac:dyDescent="0.25">
      <c r="AC228" s="203" t="s">
        <v>702</v>
      </c>
      <c r="AD228" s="179" t="s">
        <v>240</v>
      </c>
      <c r="AE228" s="420">
        <v>0.18078000000000002</v>
      </c>
      <c r="AF228" s="203" t="s">
        <v>239</v>
      </c>
    </row>
    <row r="229" spans="29:32" x14ac:dyDescent="0.25">
      <c r="AC229" s="203" t="s">
        <v>703</v>
      </c>
      <c r="AD229" s="179" t="s">
        <v>240</v>
      </c>
      <c r="AE229" s="420">
        <v>0.13844530000000002</v>
      </c>
      <c r="AF229" s="203" t="s">
        <v>239</v>
      </c>
    </row>
    <row r="230" spans="29:32" x14ac:dyDescent="0.25">
      <c r="AC230" s="203" t="s">
        <v>704</v>
      </c>
      <c r="AD230" s="179" t="s">
        <v>240</v>
      </c>
      <c r="AE230" s="420">
        <v>0.22151000000000001</v>
      </c>
      <c r="AF230" s="203" t="s">
        <v>239</v>
      </c>
    </row>
    <row r="231" spans="29:32" x14ac:dyDescent="0.25">
      <c r="AC231" s="203" t="s">
        <v>705</v>
      </c>
      <c r="AD231" s="179" t="s">
        <v>240</v>
      </c>
      <c r="AE231" s="420">
        <v>0.40149000000000001</v>
      </c>
      <c r="AF231" s="203" t="s">
        <v>239</v>
      </c>
    </row>
    <row r="232" spans="29:32" x14ac:dyDescent="0.25">
      <c r="AC232" s="368" t="s">
        <v>706</v>
      </c>
      <c r="AD232" s="179" t="s">
        <v>240</v>
      </c>
      <c r="AE232" s="420">
        <v>0.55376000000000003</v>
      </c>
      <c r="AF232" s="203" t="s">
        <v>239</v>
      </c>
    </row>
    <row r="233" spans="29:32" x14ac:dyDescent="0.25">
      <c r="AC233" s="398" t="s">
        <v>246</v>
      </c>
      <c r="AD233" s="399" t="s">
        <v>240</v>
      </c>
      <c r="AE233" s="404">
        <v>4.1149999999999999E-2</v>
      </c>
      <c r="AF233" s="398" t="s">
        <v>239</v>
      </c>
    </row>
    <row r="234" spans="29:32" x14ac:dyDescent="0.25">
      <c r="AC234" s="202" t="s">
        <v>707</v>
      </c>
      <c r="AD234" s="179" t="s">
        <v>240</v>
      </c>
      <c r="AE234" s="404">
        <v>5.9699999999999996E-3</v>
      </c>
      <c r="AF234" s="203" t="s">
        <v>239</v>
      </c>
    </row>
    <row r="235" spans="29:32" x14ac:dyDescent="0.25">
      <c r="AC235" s="202" t="s">
        <v>708</v>
      </c>
      <c r="AD235" s="179" t="s">
        <v>240</v>
      </c>
      <c r="AE235" s="404">
        <v>3.508E-2</v>
      </c>
      <c r="AF235" s="203" t="s">
        <v>239</v>
      </c>
    </row>
    <row r="236" spans="29:32" x14ac:dyDescent="0.25">
      <c r="AC236" s="202" t="s">
        <v>709</v>
      </c>
      <c r="AD236" s="179" t="s">
        <v>240</v>
      </c>
      <c r="AE236" s="404">
        <v>3.0839999999999999E-2</v>
      </c>
      <c r="AF236" s="203" t="s">
        <v>239</v>
      </c>
    </row>
    <row r="237" spans="29:32" x14ac:dyDescent="0.25">
      <c r="AC237" s="367" t="s">
        <v>710</v>
      </c>
      <c r="AD237" s="179" t="s">
        <v>245</v>
      </c>
      <c r="AE237" s="405">
        <v>0.17710000000000001</v>
      </c>
      <c r="AF237" s="203" t="s">
        <v>719</v>
      </c>
    </row>
    <row r="238" spans="29:32" x14ac:dyDescent="0.25">
      <c r="AC238" s="367" t="s">
        <v>710</v>
      </c>
      <c r="AD238" s="179" t="s">
        <v>400</v>
      </c>
      <c r="AE238" s="405">
        <v>0.28502</v>
      </c>
      <c r="AF238" s="203" t="s">
        <v>720</v>
      </c>
    </row>
    <row r="239" spans="29:32" x14ac:dyDescent="0.25">
      <c r="AC239" s="367" t="s">
        <v>747</v>
      </c>
      <c r="AD239" s="179" t="s">
        <v>245</v>
      </c>
      <c r="AE239" s="404">
        <v>0.17335999999999999</v>
      </c>
      <c r="AF239" s="203" t="s">
        <v>719</v>
      </c>
    </row>
    <row r="240" spans="29:32" x14ac:dyDescent="0.25">
      <c r="AC240" s="367" t="s">
        <v>748</v>
      </c>
      <c r="AD240" s="179" t="s">
        <v>400</v>
      </c>
      <c r="AE240" s="404">
        <v>0.27900999999999998</v>
      </c>
      <c r="AF240" s="203" t="s">
        <v>720</v>
      </c>
    </row>
    <row r="241" spans="29:32" x14ac:dyDescent="0.25">
      <c r="AC241" s="367" t="s">
        <v>749</v>
      </c>
      <c r="AD241" s="179" t="s">
        <v>245</v>
      </c>
      <c r="AE241" s="404">
        <v>0.14208000000000001</v>
      </c>
      <c r="AF241" s="203" t="s">
        <v>719</v>
      </c>
    </row>
    <row r="242" spans="29:32" x14ac:dyDescent="0.25">
      <c r="AC242" s="367" t="s">
        <v>750</v>
      </c>
      <c r="AD242" s="179" t="s">
        <v>400</v>
      </c>
      <c r="AE242" s="404">
        <v>0.22868000000000002</v>
      </c>
      <c r="AF242" s="203" t="s">
        <v>720</v>
      </c>
    </row>
    <row r="243" spans="29:32" x14ac:dyDescent="0.25">
      <c r="AC243" s="367" t="s">
        <v>751</v>
      </c>
      <c r="AD243" s="179" t="s">
        <v>245</v>
      </c>
      <c r="AE243" s="404">
        <v>0.17061000000000001</v>
      </c>
      <c r="AF243" s="203" t="s">
        <v>719</v>
      </c>
    </row>
    <row r="244" spans="29:32" x14ac:dyDescent="0.25">
      <c r="AC244" s="367" t="s">
        <v>752</v>
      </c>
      <c r="AD244" s="179" t="s">
        <v>400</v>
      </c>
      <c r="AE244" s="404">
        <v>0.27459</v>
      </c>
      <c r="AF244" s="203" t="s">
        <v>720</v>
      </c>
    </row>
    <row r="245" spans="29:32" x14ac:dyDescent="0.25">
      <c r="AC245" s="367" t="s">
        <v>753</v>
      </c>
      <c r="AD245" s="179" t="s">
        <v>245</v>
      </c>
      <c r="AE245" s="404">
        <v>0.20946999999999999</v>
      </c>
      <c r="AF245" s="203" t="s">
        <v>719</v>
      </c>
    </row>
    <row r="246" spans="29:32" x14ac:dyDescent="0.25">
      <c r="AC246" s="367" t="s">
        <v>754</v>
      </c>
      <c r="AD246" s="179" t="s">
        <v>400</v>
      </c>
      <c r="AE246" s="404">
        <v>0.33712999999999999</v>
      </c>
      <c r="AF246" s="203" t="s">
        <v>720</v>
      </c>
    </row>
    <row r="247" spans="29:32" x14ac:dyDescent="0.25">
      <c r="AC247" s="367" t="s">
        <v>755</v>
      </c>
      <c r="AD247" s="179" t="s">
        <v>245</v>
      </c>
      <c r="AE247" s="404">
        <v>0.18084</v>
      </c>
      <c r="AF247" s="203" t="s">
        <v>721</v>
      </c>
    </row>
    <row r="248" spans="29:32" x14ac:dyDescent="0.25">
      <c r="AC248" s="367" t="s">
        <v>756</v>
      </c>
      <c r="AD248" s="179" t="s">
        <v>400</v>
      </c>
      <c r="AE248" s="404">
        <v>0.29103000000000001</v>
      </c>
      <c r="AF248" s="203" t="s">
        <v>720</v>
      </c>
    </row>
    <row r="249" spans="29:32" x14ac:dyDescent="0.25">
      <c r="AC249" s="367" t="s">
        <v>757</v>
      </c>
      <c r="AD249" s="179" t="s">
        <v>245</v>
      </c>
      <c r="AE249" s="404">
        <v>0.15371000000000001</v>
      </c>
      <c r="AF249" s="203" t="s">
        <v>719</v>
      </c>
    </row>
    <row r="250" spans="29:32" x14ac:dyDescent="0.25">
      <c r="AC250" s="367" t="s">
        <v>758</v>
      </c>
      <c r="AD250" s="179" t="s">
        <v>400</v>
      </c>
      <c r="AE250" s="404">
        <v>0.24736</v>
      </c>
      <c r="AF250" s="203" t="s">
        <v>720</v>
      </c>
    </row>
    <row r="251" spans="29:32" x14ac:dyDescent="0.25">
      <c r="AC251" s="367" t="s">
        <v>759</v>
      </c>
      <c r="AD251" s="179" t="s">
        <v>245</v>
      </c>
      <c r="AE251" s="404">
        <v>0.19228000000000001</v>
      </c>
      <c r="AF251" s="203" t="s">
        <v>719</v>
      </c>
    </row>
    <row r="252" spans="29:32" x14ac:dyDescent="0.25">
      <c r="AC252" s="367" t="s">
        <v>760</v>
      </c>
      <c r="AD252" s="179" t="s">
        <v>400</v>
      </c>
      <c r="AE252" s="404">
        <v>0.30945</v>
      </c>
      <c r="AF252" s="203" t="s">
        <v>720</v>
      </c>
    </row>
    <row r="253" spans="29:32" x14ac:dyDescent="0.25">
      <c r="AC253" s="367" t="s">
        <v>761</v>
      </c>
      <c r="AD253" s="179" t="s">
        <v>245</v>
      </c>
      <c r="AE253" s="404">
        <v>0.28294999999999998</v>
      </c>
      <c r="AF253" s="203" t="s">
        <v>719</v>
      </c>
    </row>
    <row r="254" spans="29:32" x14ac:dyDescent="0.25">
      <c r="AC254" s="367" t="s">
        <v>762</v>
      </c>
      <c r="AD254" s="179" t="s">
        <v>400</v>
      </c>
      <c r="AE254" s="404">
        <v>0.45535999999999999</v>
      </c>
      <c r="AF254" s="203" t="s">
        <v>720</v>
      </c>
    </row>
    <row r="255" spans="29:32" x14ac:dyDescent="0.25">
      <c r="AC255" s="367" t="s">
        <v>763</v>
      </c>
      <c r="AD255" s="179" t="s">
        <v>245</v>
      </c>
      <c r="AE255" s="404">
        <v>0.1052</v>
      </c>
      <c r="AF255" s="203" t="s">
        <v>719</v>
      </c>
    </row>
    <row r="256" spans="29:32" x14ac:dyDescent="0.25">
      <c r="AC256" s="367" t="s">
        <v>764</v>
      </c>
      <c r="AD256" s="179" t="s">
        <v>400</v>
      </c>
      <c r="AE256" s="404">
        <v>0.16930000000000001</v>
      </c>
      <c r="AF256" s="203" t="s">
        <v>720</v>
      </c>
    </row>
    <row r="257" spans="29:32" x14ac:dyDescent="0.25">
      <c r="AC257" s="367" t="s">
        <v>765</v>
      </c>
      <c r="AD257" s="179" t="s">
        <v>245</v>
      </c>
      <c r="AE257" s="404">
        <v>0.10895000000000001</v>
      </c>
      <c r="AF257" s="203" t="s">
        <v>719</v>
      </c>
    </row>
    <row r="258" spans="29:32" x14ac:dyDescent="0.25">
      <c r="AC258" s="367" t="s">
        <v>766</v>
      </c>
      <c r="AD258" s="179" t="s">
        <v>400</v>
      </c>
      <c r="AE258" s="404">
        <v>0.17534</v>
      </c>
      <c r="AF258" s="203" t="s">
        <v>720</v>
      </c>
    </row>
    <row r="259" spans="29:32" x14ac:dyDescent="0.25">
      <c r="AC259" s="367" t="s">
        <v>767</v>
      </c>
      <c r="AD259" s="179" t="s">
        <v>245</v>
      </c>
      <c r="AE259" s="404">
        <v>0.13177</v>
      </c>
      <c r="AF259" s="203" t="s">
        <v>719</v>
      </c>
    </row>
    <row r="260" spans="29:32" x14ac:dyDescent="0.25">
      <c r="AC260" s="367" t="s">
        <v>768</v>
      </c>
      <c r="AD260" s="179" t="s">
        <v>400</v>
      </c>
      <c r="AE260" s="404">
        <v>0.21207000000000001</v>
      </c>
      <c r="AF260" s="203" t="s">
        <v>720</v>
      </c>
    </row>
    <row r="261" spans="29:32" x14ac:dyDescent="0.25">
      <c r="AC261" s="367" t="s">
        <v>769</v>
      </c>
      <c r="AD261" s="179" t="s">
        <v>245</v>
      </c>
      <c r="AE261" s="404">
        <v>0.11473</v>
      </c>
      <c r="AF261" s="203" t="s">
        <v>719</v>
      </c>
    </row>
    <row r="262" spans="29:32" x14ac:dyDescent="0.25">
      <c r="AC262" s="368" t="s">
        <v>770</v>
      </c>
      <c r="AD262" s="179" t="s">
        <v>400</v>
      </c>
      <c r="AE262" s="404">
        <v>0.18464000000000003</v>
      </c>
      <c r="AF262" s="203" t="s">
        <v>722</v>
      </c>
    </row>
    <row r="263" spans="29:32" x14ac:dyDescent="0.25">
      <c r="AC263" s="367" t="s">
        <v>771</v>
      </c>
      <c r="AD263" s="179" t="s">
        <v>400</v>
      </c>
      <c r="AE263" s="405">
        <v>0.32027</v>
      </c>
      <c r="AF263" s="203" t="s">
        <v>722</v>
      </c>
    </row>
    <row r="264" spans="29:32" x14ac:dyDescent="0.25">
      <c r="AC264" s="367" t="s">
        <v>772</v>
      </c>
      <c r="AD264" s="179" t="s">
        <v>245</v>
      </c>
      <c r="AE264" s="405">
        <v>0.19900999999999999</v>
      </c>
      <c r="AF264" s="203" t="s">
        <v>721</v>
      </c>
    </row>
    <row r="265" spans="29:32" x14ac:dyDescent="0.25">
      <c r="AC265" s="367" t="s">
        <v>773</v>
      </c>
      <c r="AD265" s="179" t="s">
        <v>245</v>
      </c>
      <c r="AE265" s="421">
        <v>0.14954999999999999</v>
      </c>
      <c r="AF265" s="369" t="s">
        <v>244</v>
      </c>
    </row>
    <row r="266" spans="29:32" x14ac:dyDescent="0.25">
      <c r="AC266" s="367" t="s">
        <v>774</v>
      </c>
      <c r="AD266" s="179" t="s">
        <v>400</v>
      </c>
      <c r="AE266" s="421">
        <v>0.24068000000000001</v>
      </c>
      <c r="AF266" s="203" t="s">
        <v>722</v>
      </c>
    </row>
    <row r="267" spans="29:32" x14ac:dyDescent="0.25">
      <c r="AC267" s="367" t="s">
        <v>775</v>
      </c>
      <c r="AD267" s="179" t="s">
        <v>245</v>
      </c>
      <c r="AE267" s="421">
        <v>0.19455</v>
      </c>
      <c r="AF267" s="369" t="s">
        <v>244</v>
      </c>
    </row>
    <row r="268" spans="29:32" x14ac:dyDescent="0.25">
      <c r="AC268" s="367" t="s">
        <v>776</v>
      </c>
      <c r="AD268" s="179" t="s">
        <v>400</v>
      </c>
      <c r="AE268" s="421">
        <v>0.31309999999999999</v>
      </c>
      <c r="AF268" s="203" t="s">
        <v>722</v>
      </c>
    </row>
    <row r="269" spans="29:32" x14ac:dyDescent="0.25">
      <c r="AC269" s="367" t="s">
        <v>777</v>
      </c>
      <c r="AD269" s="179" t="s">
        <v>245</v>
      </c>
      <c r="AE269" s="421">
        <v>0.27777000000000002</v>
      </c>
      <c r="AF269" s="369" t="s">
        <v>244</v>
      </c>
    </row>
    <row r="270" spans="29:32" x14ac:dyDescent="0.25">
      <c r="AC270" s="367" t="s">
        <v>778</v>
      </c>
      <c r="AD270" s="179" t="s">
        <v>400</v>
      </c>
      <c r="AE270" s="421">
        <v>0.44702999999999998</v>
      </c>
      <c r="AF270" s="369" t="s">
        <v>722</v>
      </c>
    </row>
    <row r="271" spans="29:32" x14ac:dyDescent="0.25">
      <c r="AC271" s="367" t="s">
        <v>779</v>
      </c>
      <c r="AD271" s="179" t="s">
        <v>245</v>
      </c>
      <c r="AE271" s="421">
        <v>0.25213000000000002</v>
      </c>
      <c r="AF271" s="369" t="s">
        <v>244</v>
      </c>
    </row>
    <row r="272" spans="29:32" x14ac:dyDescent="0.25">
      <c r="AC272" s="367" t="s">
        <v>780</v>
      </c>
      <c r="AD272" s="179" t="s">
        <v>400</v>
      </c>
      <c r="AE272" s="421">
        <v>0.40576000000000001</v>
      </c>
      <c r="AF272" s="369" t="s">
        <v>722</v>
      </c>
    </row>
    <row r="273" spans="29:32" x14ac:dyDescent="0.25">
      <c r="AC273" s="367" t="s">
        <v>781</v>
      </c>
      <c r="AD273" s="179" t="s">
        <v>245</v>
      </c>
      <c r="AE273" s="413">
        <v>0.23741000000000001</v>
      </c>
      <c r="AF273" s="369" t="s">
        <v>244</v>
      </c>
    </row>
    <row r="274" spans="29:32" x14ac:dyDescent="0.25">
      <c r="AC274" s="368" t="s">
        <v>782</v>
      </c>
      <c r="AD274" s="179" t="s">
        <v>400</v>
      </c>
      <c r="AE274" s="413">
        <v>0.38207000000000002</v>
      </c>
      <c r="AF274" s="369" t="s">
        <v>722</v>
      </c>
    </row>
    <row r="275" spans="29:32" x14ac:dyDescent="0.25">
      <c r="AC275" s="367" t="s">
        <v>783</v>
      </c>
      <c r="AD275" s="179" t="s">
        <v>245</v>
      </c>
      <c r="AE275" s="413">
        <v>0.22833000000000001</v>
      </c>
      <c r="AF275" s="369" t="s">
        <v>244</v>
      </c>
    </row>
    <row r="276" spans="29:32" x14ac:dyDescent="0.25">
      <c r="AC276" s="367" t="s">
        <v>782</v>
      </c>
      <c r="AD276" s="179" t="s">
        <v>400</v>
      </c>
      <c r="AE276" s="413">
        <v>0.36747000000000002</v>
      </c>
      <c r="AF276" s="369" t="s">
        <v>722</v>
      </c>
    </row>
    <row r="277" spans="29:32" x14ac:dyDescent="0.25">
      <c r="AC277" s="367" t="s">
        <v>784</v>
      </c>
      <c r="AD277" s="179" t="s">
        <v>245</v>
      </c>
      <c r="AE277" s="413">
        <v>0.3846</v>
      </c>
      <c r="AF277" s="369" t="s">
        <v>244</v>
      </c>
    </row>
    <row r="278" spans="29:32" x14ac:dyDescent="0.25">
      <c r="AC278" s="367" t="s">
        <v>785</v>
      </c>
      <c r="AD278" s="179" t="s">
        <v>400</v>
      </c>
      <c r="AE278" s="413">
        <v>0.61895999999999995</v>
      </c>
      <c r="AF278" s="369" t="s">
        <v>722</v>
      </c>
    </row>
    <row r="279" spans="29:32" x14ac:dyDescent="0.25">
      <c r="AC279" s="367" t="s">
        <v>786</v>
      </c>
      <c r="AD279" s="179" t="s">
        <v>245</v>
      </c>
      <c r="AE279" s="413">
        <v>0.23644999999999999</v>
      </c>
      <c r="AF279" s="369" t="s">
        <v>244</v>
      </c>
    </row>
    <row r="280" spans="29:32" x14ac:dyDescent="0.25">
      <c r="AC280" s="367" t="s">
        <v>787</v>
      </c>
      <c r="AD280" s="179" t="s">
        <v>400</v>
      </c>
      <c r="AE280" s="413">
        <v>0.38052999999999998</v>
      </c>
      <c r="AF280" s="369" t="s">
        <v>722</v>
      </c>
    </row>
    <row r="281" spans="29:32" x14ac:dyDescent="0.25">
      <c r="AC281" s="367" t="s">
        <v>788</v>
      </c>
      <c r="AD281" s="179" t="s">
        <v>245</v>
      </c>
      <c r="AE281" s="421">
        <v>0.27244000000000002</v>
      </c>
      <c r="AF281" s="369" t="s">
        <v>244</v>
      </c>
    </row>
    <row r="282" spans="29:32" x14ac:dyDescent="0.25">
      <c r="AC282" s="367" t="s">
        <v>789</v>
      </c>
      <c r="AD282" s="179" t="s">
        <v>400</v>
      </c>
      <c r="AE282" s="421">
        <v>0.43845000000000001</v>
      </c>
      <c r="AF282" s="369" t="s">
        <v>722</v>
      </c>
    </row>
    <row r="283" spans="29:32" x14ac:dyDescent="0.25">
      <c r="AC283" s="367" t="s">
        <v>790</v>
      </c>
      <c r="AD283" s="179" t="s">
        <v>245</v>
      </c>
      <c r="AE283" s="421">
        <v>0.25162000000000001</v>
      </c>
      <c r="AF283" s="369" t="s">
        <v>244</v>
      </c>
    </row>
    <row r="284" spans="29:32" x14ac:dyDescent="0.25">
      <c r="AC284" s="367" t="s">
        <v>791</v>
      </c>
      <c r="AD284" s="179" t="s">
        <v>400</v>
      </c>
      <c r="AE284" s="421">
        <v>0.40494000000000002</v>
      </c>
      <c r="AF284" s="369" t="s">
        <v>722</v>
      </c>
    </row>
    <row r="285" spans="29:32" x14ac:dyDescent="0.25">
      <c r="AC285" s="367" t="s">
        <v>792</v>
      </c>
      <c r="AD285" s="179" t="s">
        <v>245</v>
      </c>
      <c r="AE285" s="404">
        <v>0.11551</v>
      </c>
      <c r="AF285" s="369" t="s">
        <v>244</v>
      </c>
    </row>
    <row r="286" spans="29:32" x14ac:dyDescent="0.25">
      <c r="AC286" s="367" t="s">
        <v>793</v>
      </c>
      <c r="AD286" s="179" t="s">
        <v>400</v>
      </c>
      <c r="AE286" s="404">
        <v>0.18589</v>
      </c>
      <c r="AF286" s="369" t="s">
        <v>722</v>
      </c>
    </row>
    <row r="287" spans="29:32" x14ac:dyDescent="0.25">
      <c r="AC287" s="367" t="s">
        <v>794</v>
      </c>
      <c r="AD287" s="179" t="s">
        <v>245</v>
      </c>
      <c r="AE287" s="413">
        <v>0.79127999999999998</v>
      </c>
      <c r="AF287" s="369" t="s">
        <v>244</v>
      </c>
    </row>
    <row r="288" spans="29:32" x14ac:dyDescent="0.25">
      <c r="AC288" s="367" t="s">
        <v>795</v>
      </c>
      <c r="AD288" s="179" t="s">
        <v>400</v>
      </c>
      <c r="AE288" s="413">
        <v>1.2734399999999999</v>
      </c>
      <c r="AF288" s="203" t="s">
        <v>722</v>
      </c>
    </row>
    <row r="289" spans="29:32" x14ac:dyDescent="0.25">
      <c r="AC289" s="367" t="s">
        <v>796</v>
      </c>
      <c r="AD289" s="179" t="s">
        <v>245</v>
      </c>
      <c r="AE289" s="413">
        <v>0.87458000000000002</v>
      </c>
      <c r="AF289" s="369" t="s">
        <v>244</v>
      </c>
    </row>
    <row r="290" spans="29:32" x14ac:dyDescent="0.25">
      <c r="AC290" s="367" t="s">
        <v>797</v>
      </c>
      <c r="AD290" s="179" t="s">
        <v>400</v>
      </c>
      <c r="AE290" s="413">
        <v>1.4075</v>
      </c>
      <c r="AF290" s="203" t="s">
        <v>722</v>
      </c>
    </row>
    <row r="291" spans="29:32" x14ac:dyDescent="0.25">
      <c r="AC291" s="367" t="s">
        <v>798</v>
      </c>
      <c r="AD291" s="179" t="s">
        <v>245</v>
      </c>
      <c r="AE291" s="413">
        <v>0.83823999999999999</v>
      </c>
      <c r="AF291" s="369" t="s">
        <v>244</v>
      </c>
    </row>
    <row r="292" spans="29:32" x14ac:dyDescent="0.25">
      <c r="AC292" s="367" t="s">
        <v>799</v>
      </c>
      <c r="AD292" s="179" t="s">
        <v>400</v>
      </c>
      <c r="AE292" s="413">
        <v>1.3490200000000001</v>
      </c>
      <c r="AF292" s="369" t="s">
        <v>722</v>
      </c>
    </row>
    <row r="293" spans="29:32" x14ac:dyDescent="0.25">
      <c r="AC293" s="203" t="s">
        <v>243</v>
      </c>
      <c r="AD293" s="179" t="s">
        <v>240</v>
      </c>
      <c r="AE293" s="422">
        <v>0.12076000000000001</v>
      </c>
      <c r="AF293" s="203" t="s">
        <v>239</v>
      </c>
    </row>
    <row r="294" spans="29:32" x14ac:dyDescent="0.25">
      <c r="AC294" s="203" t="s">
        <v>711</v>
      </c>
      <c r="AD294" s="179" t="s">
        <v>240</v>
      </c>
      <c r="AE294" s="422">
        <v>2.7789999999999999E-2</v>
      </c>
      <c r="AF294" s="203" t="s">
        <v>239</v>
      </c>
    </row>
    <row r="295" spans="29:32" x14ac:dyDescent="0.25">
      <c r="AC295" s="203" t="s">
        <v>242</v>
      </c>
      <c r="AD295" s="179" t="s">
        <v>240</v>
      </c>
      <c r="AE295" s="404">
        <v>0.21176</v>
      </c>
      <c r="AF295" s="203" t="s">
        <v>239</v>
      </c>
    </row>
    <row r="296" spans="29:32" x14ac:dyDescent="0.25">
      <c r="AC296" s="203" t="s">
        <v>242</v>
      </c>
      <c r="AD296" s="179" t="s">
        <v>245</v>
      </c>
      <c r="AE296" s="404">
        <v>0.31763999999999998</v>
      </c>
      <c r="AF296" s="203" t="s">
        <v>719</v>
      </c>
    </row>
    <row r="297" spans="29:32" x14ac:dyDescent="0.25">
      <c r="AC297" s="203" t="s">
        <v>241</v>
      </c>
      <c r="AD297" s="179" t="s">
        <v>240</v>
      </c>
      <c r="AE297" s="404">
        <v>0.15018000000000001</v>
      </c>
      <c r="AF297" s="203" t="s">
        <v>239</v>
      </c>
    </row>
    <row r="298" spans="29:32" x14ac:dyDescent="0.25">
      <c r="AC298" s="203" t="s">
        <v>712</v>
      </c>
      <c r="AD298" s="179" t="s">
        <v>240</v>
      </c>
      <c r="AE298" s="421">
        <v>0.112863</v>
      </c>
      <c r="AF298" s="203" t="s">
        <v>239</v>
      </c>
    </row>
    <row r="299" spans="29:32" x14ac:dyDescent="0.25">
      <c r="AC299" s="369" t="s">
        <v>713</v>
      </c>
      <c r="AD299" s="179" t="s">
        <v>240</v>
      </c>
      <c r="AE299" s="421">
        <v>1.8737999999999998E-2</v>
      </c>
      <c r="AF299" s="203" t="s">
        <v>239</v>
      </c>
    </row>
    <row r="300" spans="29:32" x14ac:dyDescent="0.25">
      <c r="AC300" s="369" t="s">
        <v>714</v>
      </c>
      <c r="AD300" s="179" t="s">
        <v>240</v>
      </c>
      <c r="AE300" s="421">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4" zoomScale="75" zoomScaleNormal="75" workbookViewId="0">
      <selection activeCell="D14" sqref="D14"/>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2"/>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thickBot="1" x14ac:dyDescent="0.3">
      <c r="A17" s="13"/>
      <c r="B17" s="362"/>
      <c r="C17" s="359" t="s">
        <v>57</v>
      </c>
      <c r="D17" s="457">
        <v>1014.8</v>
      </c>
      <c r="E17" s="458">
        <v>920.7</v>
      </c>
      <c r="F17" s="458">
        <v>942</v>
      </c>
      <c r="G17" s="458">
        <v>863.2</v>
      </c>
      <c r="H17" s="458">
        <v>895.3</v>
      </c>
      <c r="I17" s="458">
        <v>863.9</v>
      </c>
      <c r="J17" s="458">
        <v>764.5</v>
      </c>
      <c r="K17" s="458">
        <v>737.8</v>
      </c>
      <c r="L17" s="458">
        <v>693.3</v>
      </c>
      <c r="M17" s="456">
        <v>655.9</v>
      </c>
      <c r="N17" s="456">
        <v>647.4</v>
      </c>
      <c r="O17" s="37"/>
      <c r="P17" s="38" t="s">
        <v>54</v>
      </c>
      <c r="Q17" s="41"/>
      <c r="R17" s="18"/>
      <c r="S17" s="18"/>
      <c r="T17" s="18"/>
      <c r="U17" s="18"/>
      <c r="V17" s="18"/>
      <c r="W17" s="18"/>
      <c r="X17" s="67"/>
      <c r="Y17" s="23"/>
    </row>
    <row r="18" spans="1:25" s="3" customFormat="1" ht="31.7" customHeight="1" thickBot="1" x14ac:dyDescent="0.3">
      <c r="A18" s="13"/>
      <c r="B18" s="362"/>
      <c r="C18" s="359" t="s">
        <v>14</v>
      </c>
      <c r="D18" s="455">
        <v>415.2</v>
      </c>
      <c r="E18" s="456">
        <v>369.2</v>
      </c>
      <c r="F18" s="456">
        <v>376.6</v>
      </c>
      <c r="G18" s="456">
        <v>343.7</v>
      </c>
      <c r="H18" s="456">
        <v>358.8</v>
      </c>
      <c r="I18" s="456">
        <v>348.2</v>
      </c>
      <c r="J18" s="456">
        <v>299.89999999999998</v>
      </c>
      <c r="K18" s="456">
        <v>289.3</v>
      </c>
      <c r="L18" s="456">
        <v>257.89999999999998</v>
      </c>
      <c r="M18" s="456">
        <v>234.3</v>
      </c>
      <c r="N18" s="456">
        <v>228.1</v>
      </c>
      <c r="O18" s="10"/>
      <c r="P18" s="9" t="s">
        <v>54</v>
      </c>
      <c r="Q18" s="42"/>
      <c r="R18" s="18"/>
      <c r="S18" s="18"/>
      <c r="T18" s="18"/>
      <c r="U18" s="18"/>
      <c r="V18" s="18"/>
      <c r="W18" s="18"/>
      <c r="X18" s="67"/>
      <c r="Y18" s="23"/>
    </row>
    <row r="19" spans="1:25" s="3" customFormat="1" ht="30" customHeight="1" thickBot="1" x14ac:dyDescent="0.3">
      <c r="A19" s="13"/>
      <c r="B19" s="362"/>
      <c r="C19" s="359" t="s">
        <v>15</v>
      </c>
      <c r="D19" s="455">
        <v>377.8</v>
      </c>
      <c r="E19" s="456">
        <v>334.3</v>
      </c>
      <c r="F19" s="456">
        <v>352</v>
      </c>
      <c r="G19" s="456">
        <v>311.2</v>
      </c>
      <c r="H19" s="456">
        <v>331.2</v>
      </c>
      <c r="I19" s="456">
        <v>314.60000000000002</v>
      </c>
      <c r="J19" s="456">
        <v>263.10000000000002</v>
      </c>
      <c r="K19" s="456">
        <v>247.8</v>
      </c>
      <c r="L19" s="456">
        <v>230.8</v>
      </c>
      <c r="M19" s="456">
        <v>215.2</v>
      </c>
      <c r="N19" s="456">
        <v>211.4</v>
      </c>
      <c r="O19" s="10"/>
      <c r="P19" s="9" t="s">
        <v>54</v>
      </c>
      <c r="Q19" s="42"/>
      <c r="R19" s="18"/>
      <c r="S19" s="18"/>
      <c r="T19" s="18"/>
      <c r="U19" s="18"/>
      <c r="V19" s="18"/>
      <c r="W19" s="18"/>
      <c r="X19" s="67"/>
      <c r="Y19" s="23"/>
    </row>
    <row r="20" spans="1:25" s="3" customFormat="1" ht="28.5" customHeight="1" thickBot="1" x14ac:dyDescent="0.3">
      <c r="A20" s="13"/>
      <c r="B20" s="362"/>
      <c r="C20" s="359" t="s">
        <v>16</v>
      </c>
      <c r="D20" s="457">
        <v>225.4</v>
      </c>
      <c r="E20" s="458">
        <v>217.2</v>
      </c>
      <c r="F20" s="458">
        <v>213.4</v>
      </c>
      <c r="G20" s="458">
        <v>208.3</v>
      </c>
      <c r="H20" s="458">
        <v>205.3</v>
      </c>
      <c r="I20" s="458">
        <v>201</v>
      </c>
      <c r="J20" s="458">
        <v>201.5</v>
      </c>
      <c r="K20" s="458">
        <v>200.8</v>
      </c>
      <c r="L20" s="458">
        <v>204.6</v>
      </c>
      <c r="M20" s="456">
        <v>206.4</v>
      </c>
      <c r="N20" s="456">
        <v>207.9</v>
      </c>
      <c r="O20" s="10"/>
      <c r="P20" s="9" t="s">
        <v>54</v>
      </c>
      <c r="Q20" s="42"/>
      <c r="R20" s="18"/>
      <c r="S20" s="18"/>
      <c r="T20" s="18"/>
      <c r="U20" s="18"/>
      <c r="V20" s="18"/>
      <c r="W20" s="18"/>
      <c r="X20" s="67"/>
      <c r="Y20" s="23"/>
    </row>
    <row r="21" spans="1:25" s="3" customFormat="1" ht="36.950000000000003" customHeight="1" thickBot="1" x14ac:dyDescent="0.3">
      <c r="A21" s="13"/>
      <c r="B21" s="362"/>
      <c r="C21" s="360" t="s">
        <v>17</v>
      </c>
      <c r="D21" s="459">
        <v>7</v>
      </c>
      <c r="E21" s="460">
        <v>6.3</v>
      </c>
      <c r="F21" s="460">
        <v>6.4</v>
      </c>
      <c r="G21" s="460">
        <v>5.9</v>
      </c>
      <c r="H21" s="460">
        <v>6.1</v>
      </c>
      <c r="I21" s="460">
        <v>5.8</v>
      </c>
      <c r="J21" s="460">
        <v>5.2</v>
      </c>
      <c r="K21" s="460">
        <v>5</v>
      </c>
      <c r="L21" s="460">
        <v>4.7</v>
      </c>
      <c r="M21" s="460">
        <v>4.4000000000000004</v>
      </c>
      <c r="N21" s="460">
        <v>4.4000000000000004</v>
      </c>
      <c r="O21" s="356"/>
      <c r="P21" s="357" t="s">
        <v>55</v>
      </c>
      <c r="Q21" s="358"/>
      <c r="R21" s="18"/>
      <c r="S21" s="18"/>
      <c r="T21" s="18"/>
      <c r="U21" s="18"/>
      <c r="V21" s="18"/>
      <c r="W21" s="18"/>
      <c r="X21" s="67"/>
      <c r="Y21" s="23"/>
    </row>
    <row r="22" spans="1:25" s="3" customFormat="1" ht="29.25" customHeight="1" x14ac:dyDescent="0.25">
      <c r="A22" s="13"/>
      <c r="B22" s="362"/>
      <c r="C22" s="359"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2"/>
      <c r="C23" s="359"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
      <c r="A24" s="13"/>
      <c r="B24" s="362"/>
      <c r="C24" s="361"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4" t="s">
        <v>26</v>
      </c>
      <c r="D29" s="568" t="s">
        <v>32</v>
      </c>
      <c r="E29" s="569"/>
      <c r="F29" s="564"/>
      <c r="G29" s="79" t="s">
        <v>34</v>
      </c>
      <c r="H29" s="49" t="s">
        <v>33</v>
      </c>
      <c r="I29" s="49" t="s">
        <v>663</v>
      </c>
      <c r="J29" s="49" t="s">
        <v>664</v>
      </c>
      <c r="K29" s="49" t="s">
        <v>665</v>
      </c>
      <c r="L29" s="49" t="s">
        <v>41</v>
      </c>
      <c r="M29" s="49" t="s">
        <v>40</v>
      </c>
      <c r="N29" s="562" t="s">
        <v>8</v>
      </c>
      <c r="O29" s="564"/>
      <c r="P29" s="18"/>
      <c r="Q29" s="18"/>
      <c r="R29" s="18"/>
      <c r="S29" s="18"/>
      <c r="T29" s="18"/>
      <c r="U29" s="18"/>
      <c r="V29" s="18"/>
      <c r="W29" s="18"/>
      <c r="X29" s="67"/>
      <c r="Y29" s="23"/>
    </row>
    <row r="30" spans="1:25" s="3" customFormat="1" ht="46.5" customHeight="1" thickBot="1" x14ac:dyDescent="0.3">
      <c r="A30" s="13"/>
      <c r="B30" s="14"/>
      <c r="C30" s="255" t="s">
        <v>987</v>
      </c>
      <c r="D30" s="570" t="s">
        <v>988</v>
      </c>
      <c r="E30" s="571"/>
      <c r="F30" s="572"/>
      <c r="G30" s="251"/>
      <c r="H30" s="252">
        <v>1097693</v>
      </c>
      <c r="I30" s="253"/>
      <c r="J30" s="254"/>
      <c r="K30" s="253"/>
      <c r="L30" s="254"/>
      <c r="M30" s="253"/>
      <c r="N30" s="565" t="s">
        <v>990</v>
      </c>
      <c r="O30" s="566"/>
      <c r="P30" s="18"/>
      <c r="Q30" s="18"/>
      <c r="R30" s="18"/>
      <c r="S30" s="18"/>
      <c r="T30" s="18"/>
      <c r="U30" s="18"/>
      <c r="V30" s="18"/>
      <c r="W30" s="18"/>
      <c r="X30" s="67"/>
      <c r="Y30" s="23"/>
    </row>
    <row r="31" spans="1:25" s="3" customFormat="1" ht="46.5" customHeight="1" x14ac:dyDescent="0.25">
      <c r="A31" s="13"/>
      <c r="B31" s="14"/>
      <c r="C31" s="255" t="s">
        <v>987</v>
      </c>
      <c r="D31" s="573" t="s">
        <v>989</v>
      </c>
      <c r="E31" s="574"/>
      <c r="F31" s="575"/>
      <c r="G31" s="256"/>
      <c r="H31" s="252">
        <v>1097693</v>
      </c>
      <c r="I31" s="258"/>
      <c r="J31" s="259"/>
      <c r="K31" s="258"/>
      <c r="L31" s="259"/>
      <c r="M31" s="258"/>
      <c r="N31" s="541" t="s">
        <v>991</v>
      </c>
      <c r="O31" s="542"/>
      <c r="P31" s="18"/>
      <c r="Q31" s="18"/>
      <c r="R31" s="18"/>
      <c r="S31" s="18"/>
      <c r="T31" s="18"/>
      <c r="U31" s="18"/>
      <c r="V31" s="18"/>
      <c r="W31" s="18"/>
      <c r="X31" s="67"/>
      <c r="Y31" s="23"/>
    </row>
    <row r="32" spans="1:25" s="3" customFormat="1" ht="46.5" customHeight="1" x14ac:dyDescent="0.25">
      <c r="A32" s="13"/>
      <c r="B32" s="14"/>
      <c r="C32" s="245"/>
      <c r="D32" s="541"/>
      <c r="E32" s="541"/>
      <c r="F32" s="541"/>
      <c r="G32" s="256"/>
      <c r="H32" s="257"/>
      <c r="I32" s="258"/>
      <c r="J32" s="259"/>
      <c r="K32" s="258"/>
      <c r="L32" s="259"/>
      <c r="M32" s="258"/>
      <c r="N32" s="567" t="s">
        <v>993</v>
      </c>
      <c r="O32" s="542"/>
      <c r="P32" s="18"/>
      <c r="Q32" s="18"/>
      <c r="R32" s="18"/>
      <c r="S32" s="18"/>
      <c r="T32" s="18"/>
      <c r="U32" s="18"/>
      <c r="V32" s="18"/>
      <c r="W32" s="18"/>
      <c r="X32" s="67"/>
      <c r="Y32" s="23"/>
    </row>
    <row r="33" spans="1:25" s="3" customFormat="1" ht="46.5" customHeight="1" x14ac:dyDescent="0.25">
      <c r="A33" s="13"/>
      <c r="B33" s="14"/>
      <c r="C33" s="245"/>
      <c r="D33" s="541"/>
      <c r="E33" s="541"/>
      <c r="F33" s="541"/>
      <c r="G33" s="256"/>
      <c r="H33" s="257"/>
      <c r="I33" s="258"/>
      <c r="J33" s="258"/>
      <c r="K33" s="258"/>
      <c r="L33" s="259"/>
      <c r="M33" s="258"/>
      <c r="N33" s="541"/>
      <c r="O33" s="542"/>
      <c r="P33" s="18"/>
      <c r="Q33" s="18"/>
      <c r="R33" s="18"/>
      <c r="S33" s="18"/>
      <c r="T33" s="18"/>
      <c r="U33" s="18"/>
      <c r="V33" s="18"/>
      <c r="W33" s="18"/>
      <c r="X33" s="67"/>
      <c r="Y33" s="23"/>
    </row>
    <row r="34" spans="1:25" s="3" customFormat="1" ht="46.5" customHeight="1" x14ac:dyDescent="0.25">
      <c r="A34" s="13"/>
      <c r="B34" s="14"/>
      <c r="C34" s="245"/>
      <c r="D34" s="541"/>
      <c r="E34" s="541"/>
      <c r="F34" s="541"/>
      <c r="G34" s="256"/>
      <c r="H34" s="257"/>
      <c r="I34" s="258"/>
      <c r="J34" s="258"/>
      <c r="K34" s="258"/>
      <c r="L34" s="259"/>
      <c r="M34" s="258"/>
      <c r="N34" s="541"/>
      <c r="O34" s="542"/>
      <c r="P34" s="18"/>
      <c r="Q34" s="18"/>
      <c r="R34" s="18"/>
      <c r="S34" s="18"/>
      <c r="T34" s="18"/>
      <c r="U34" s="18"/>
      <c r="V34" s="18"/>
      <c r="W34" s="18"/>
      <c r="X34" s="67"/>
      <c r="Y34" s="23"/>
    </row>
    <row r="35" spans="1:25" s="3" customFormat="1" ht="46.5" customHeight="1" x14ac:dyDescent="0.25">
      <c r="A35" s="13"/>
      <c r="B35" s="14"/>
      <c r="C35" s="245"/>
      <c r="D35" s="541"/>
      <c r="E35" s="541"/>
      <c r="F35" s="541"/>
      <c r="G35" s="256"/>
      <c r="H35" s="257"/>
      <c r="I35" s="258"/>
      <c r="J35" s="258"/>
      <c r="K35" s="258"/>
      <c r="L35" s="259"/>
      <c r="M35" s="258"/>
      <c r="N35" s="541"/>
      <c r="O35" s="542"/>
      <c r="P35" s="18"/>
      <c r="Q35" s="18"/>
      <c r="R35" s="18"/>
      <c r="S35" s="18"/>
      <c r="T35" s="18"/>
      <c r="U35" s="18"/>
      <c r="V35" s="18"/>
      <c r="W35" s="18"/>
      <c r="X35" s="67"/>
      <c r="Y35" s="23"/>
    </row>
    <row r="36" spans="1:25" s="3" customFormat="1" ht="46.5" customHeight="1" x14ac:dyDescent="0.25">
      <c r="A36" s="13"/>
      <c r="B36" s="14"/>
      <c r="C36" s="245"/>
      <c r="D36" s="541"/>
      <c r="E36" s="541"/>
      <c r="F36" s="541"/>
      <c r="G36" s="256"/>
      <c r="H36" s="257"/>
      <c r="I36" s="258"/>
      <c r="J36" s="258"/>
      <c r="K36" s="258"/>
      <c r="L36" s="259"/>
      <c r="M36" s="258"/>
      <c r="N36" s="541"/>
      <c r="O36" s="542"/>
      <c r="P36" s="18"/>
      <c r="Q36" s="18"/>
      <c r="R36" s="18"/>
      <c r="S36" s="18"/>
      <c r="T36" s="18"/>
      <c r="U36" s="18"/>
      <c r="V36" s="18"/>
      <c r="W36" s="18"/>
      <c r="X36" s="67"/>
      <c r="Y36" s="23"/>
    </row>
    <row r="37" spans="1:25" s="3" customFormat="1" ht="46.5" customHeight="1" x14ac:dyDescent="0.25">
      <c r="A37" s="13"/>
      <c r="B37" s="14"/>
      <c r="C37" s="245"/>
      <c r="D37" s="541"/>
      <c r="E37" s="541"/>
      <c r="F37" s="541"/>
      <c r="G37" s="256"/>
      <c r="H37" s="257"/>
      <c r="I37" s="258"/>
      <c r="J37" s="258"/>
      <c r="K37" s="258"/>
      <c r="L37" s="259"/>
      <c r="M37" s="258"/>
      <c r="N37" s="541"/>
      <c r="O37" s="542"/>
      <c r="P37" s="18"/>
      <c r="Q37" s="18"/>
      <c r="R37" s="18"/>
      <c r="S37" s="18"/>
      <c r="T37" s="18"/>
      <c r="U37" s="18"/>
      <c r="V37" s="18"/>
      <c r="W37" s="18"/>
      <c r="X37" s="67"/>
      <c r="Y37" s="23"/>
    </row>
    <row r="38" spans="1:25" s="3" customFormat="1" ht="46.5" customHeight="1" x14ac:dyDescent="0.25">
      <c r="A38" s="13"/>
      <c r="B38" s="14"/>
      <c r="C38" s="245"/>
      <c r="D38" s="541"/>
      <c r="E38" s="541"/>
      <c r="F38" s="541"/>
      <c r="G38" s="256"/>
      <c r="H38" s="257"/>
      <c r="I38" s="258"/>
      <c r="J38" s="258"/>
      <c r="K38" s="258"/>
      <c r="L38" s="259"/>
      <c r="M38" s="258"/>
      <c r="N38" s="541"/>
      <c r="O38" s="542"/>
      <c r="P38" s="18"/>
      <c r="Q38" s="18"/>
      <c r="R38" s="18"/>
      <c r="S38" s="18"/>
      <c r="T38" s="18"/>
      <c r="U38" s="18"/>
      <c r="V38" s="18"/>
      <c r="W38" s="18"/>
      <c r="X38" s="67"/>
      <c r="Y38" s="23"/>
    </row>
    <row r="39" spans="1:25" s="3" customFormat="1" ht="46.5" customHeight="1" x14ac:dyDescent="0.25">
      <c r="A39" s="13"/>
      <c r="B39" s="14"/>
      <c r="C39" s="245"/>
      <c r="D39" s="541"/>
      <c r="E39" s="541"/>
      <c r="F39" s="541"/>
      <c r="G39" s="256"/>
      <c r="H39" s="257"/>
      <c r="I39" s="258"/>
      <c r="J39" s="258"/>
      <c r="K39" s="258"/>
      <c r="L39" s="259"/>
      <c r="M39" s="258"/>
      <c r="N39" s="541"/>
      <c r="O39" s="542"/>
      <c r="P39" s="18"/>
      <c r="Q39" s="18"/>
      <c r="R39" s="18"/>
      <c r="S39" s="18"/>
      <c r="T39" s="18"/>
      <c r="U39" s="18"/>
      <c r="V39" s="18"/>
      <c r="W39" s="18"/>
      <c r="X39" s="67"/>
      <c r="Y39" s="23"/>
    </row>
    <row r="40" spans="1:25" s="3" customFormat="1" ht="46.5" customHeight="1" x14ac:dyDescent="0.25">
      <c r="A40" s="13"/>
      <c r="B40" s="14"/>
      <c r="C40" s="245"/>
      <c r="D40" s="541"/>
      <c r="E40" s="541"/>
      <c r="F40" s="541"/>
      <c r="G40" s="256"/>
      <c r="H40" s="257"/>
      <c r="I40" s="258"/>
      <c r="J40" s="258"/>
      <c r="K40" s="258"/>
      <c r="L40" s="259"/>
      <c r="M40" s="258"/>
      <c r="N40" s="541"/>
      <c r="O40" s="542"/>
      <c r="P40" s="18"/>
      <c r="Q40" s="18"/>
      <c r="R40" s="18"/>
      <c r="S40" s="18"/>
      <c r="T40" s="18"/>
      <c r="U40" s="18"/>
      <c r="V40" s="18"/>
      <c r="W40" s="18"/>
      <c r="X40" s="67"/>
      <c r="Y40" s="23"/>
    </row>
    <row r="41" spans="1:25" s="3" customFormat="1" ht="46.5" customHeight="1" x14ac:dyDescent="0.25">
      <c r="A41" s="13"/>
      <c r="B41" s="14"/>
      <c r="C41" s="245"/>
      <c r="D41" s="541"/>
      <c r="E41" s="541"/>
      <c r="F41" s="541"/>
      <c r="G41" s="256"/>
      <c r="H41" s="257"/>
      <c r="I41" s="258"/>
      <c r="J41" s="258"/>
      <c r="K41" s="258"/>
      <c r="L41" s="259"/>
      <c r="M41" s="258"/>
      <c r="N41" s="541"/>
      <c r="O41" s="542"/>
      <c r="P41" s="18"/>
      <c r="Q41" s="18"/>
      <c r="R41" s="18"/>
      <c r="S41" s="18"/>
      <c r="T41" s="18"/>
      <c r="U41" s="18"/>
      <c r="V41" s="18"/>
      <c r="W41" s="18"/>
      <c r="X41" s="67"/>
      <c r="Y41" s="23"/>
    </row>
    <row r="42" spans="1:25" s="3" customFormat="1" ht="46.5" customHeight="1" x14ac:dyDescent="0.25">
      <c r="A42" s="13"/>
      <c r="B42" s="14"/>
      <c r="C42" s="245"/>
      <c r="D42" s="541"/>
      <c r="E42" s="541"/>
      <c r="F42" s="541"/>
      <c r="G42" s="256"/>
      <c r="H42" s="257"/>
      <c r="I42" s="258"/>
      <c r="J42" s="258"/>
      <c r="K42" s="258"/>
      <c r="L42" s="259"/>
      <c r="M42" s="258"/>
      <c r="N42" s="541"/>
      <c r="O42" s="542"/>
      <c r="P42" s="18"/>
      <c r="Q42" s="18"/>
      <c r="R42" s="18"/>
      <c r="S42" s="18"/>
      <c r="T42" s="18"/>
      <c r="U42" s="18"/>
      <c r="V42" s="18"/>
      <c r="W42" s="18"/>
      <c r="X42" s="67"/>
      <c r="Y42" s="23"/>
    </row>
    <row r="43" spans="1:25" s="3" customFormat="1" ht="46.5" customHeight="1" x14ac:dyDescent="0.25">
      <c r="A43" s="13"/>
      <c r="B43" s="14"/>
      <c r="C43" s="245"/>
      <c r="D43" s="541"/>
      <c r="E43" s="541"/>
      <c r="F43" s="541"/>
      <c r="G43" s="256"/>
      <c r="H43" s="257"/>
      <c r="I43" s="258"/>
      <c r="J43" s="258"/>
      <c r="K43" s="258"/>
      <c r="L43" s="259"/>
      <c r="M43" s="258"/>
      <c r="N43" s="541"/>
      <c r="O43" s="542"/>
      <c r="P43" s="18"/>
      <c r="Q43" s="18"/>
      <c r="R43" s="18"/>
      <c r="S43" s="18"/>
      <c r="T43" s="18"/>
      <c r="U43" s="18"/>
      <c r="V43" s="18"/>
      <c r="W43" s="18"/>
      <c r="X43" s="67"/>
      <c r="Y43" s="23"/>
    </row>
    <row r="44" spans="1:25" s="3" customFormat="1" ht="46.5" customHeight="1" x14ac:dyDescent="0.25">
      <c r="A44" s="13"/>
      <c r="B44" s="14"/>
      <c r="C44" s="245"/>
      <c r="D44" s="541"/>
      <c r="E44" s="541"/>
      <c r="F44" s="541"/>
      <c r="G44" s="256"/>
      <c r="H44" s="257"/>
      <c r="I44" s="258"/>
      <c r="J44" s="258"/>
      <c r="K44" s="258"/>
      <c r="L44" s="259"/>
      <c r="M44" s="258"/>
      <c r="N44" s="541"/>
      <c r="O44" s="542"/>
      <c r="P44" s="18"/>
      <c r="Q44" s="18"/>
      <c r="R44" s="18"/>
      <c r="S44" s="18"/>
      <c r="T44" s="18"/>
      <c r="U44" s="18"/>
      <c r="V44" s="18"/>
      <c r="W44" s="18"/>
      <c r="X44" s="67"/>
      <c r="Y44" s="23"/>
    </row>
    <row r="45" spans="1:25" s="3" customFormat="1" ht="46.5" customHeight="1" x14ac:dyDescent="0.25">
      <c r="A45" s="13"/>
      <c r="B45" s="14"/>
      <c r="C45" s="245"/>
      <c r="D45" s="541"/>
      <c r="E45" s="541"/>
      <c r="F45" s="541"/>
      <c r="G45" s="256"/>
      <c r="H45" s="257"/>
      <c r="I45" s="258"/>
      <c r="J45" s="258"/>
      <c r="K45" s="258"/>
      <c r="L45" s="259"/>
      <c r="M45" s="258"/>
      <c r="N45" s="541"/>
      <c r="O45" s="542"/>
      <c r="P45" s="18"/>
      <c r="Q45" s="18"/>
      <c r="R45" s="18"/>
      <c r="S45" s="18"/>
      <c r="T45" s="18"/>
      <c r="U45" s="18"/>
      <c r="V45" s="18"/>
      <c r="W45" s="18"/>
      <c r="X45" s="67"/>
      <c r="Y45" s="23"/>
    </row>
    <row r="46" spans="1:25" s="3" customFormat="1" ht="46.5" customHeight="1" x14ac:dyDescent="0.25">
      <c r="A46" s="13"/>
      <c r="B46" s="14"/>
      <c r="C46" s="245"/>
      <c r="D46" s="541"/>
      <c r="E46" s="541"/>
      <c r="F46" s="541"/>
      <c r="G46" s="256"/>
      <c r="H46" s="257"/>
      <c r="I46" s="258"/>
      <c r="J46" s="258"/>
      <c r="K46" s="258"/>
      <c r="L46" s="259"/>
      <c r="M46" s="258"/>
      <c r="N46" s="541"/>
      <c r="O46" s="542"/>
      <c r="P46" s="18"/>
      <c r="Q46" s="18"/>
      <c r="R46" s="18"/>
      <c r="S46" s="18"/>
      <c r="T46" s="18"/>
      <c r="U46" s="18"/>
      <c r="V46" s="18"/>
      <c r="W46" s="18"/>
      <c r="X46" s="67"/>
      <c r="Y46" s="23"/>
    </row>
    <row r="47" spans="1:25" s="3" customFormat="1" ht="46.5" customHeight="1" x14ac:dyDescent="0.25">
      <c r="A47" s="13"/>
      <c r="B47" s="14"/>
      <c r="C47" s="245"/>
      <c r="D47" s="541"/>
      <c r="E47" s="541"/>
      <c r="F47" s="541"/>
      <c r="G47" s="256"/>
      <c r="H47" s="257"/>
      <c r="I47" s="258"/>
      <c r="J47" s="258"/>
      <c r="K47" s="258"/>
      <c r="L47" s="259"/>
      <c r="M47" s="258"/>
      <c r="N47" s="541"/>
      <c r="O47" s="542"/>
      <c r="P47" s="18"/>
      <c r="Q47" s="18"/>
      <c r="R47" s="18"/>
      <c r="S47" s="18"/>
      <c r="T47" s="18"/>
      <c r="U47" s="18"/>
      <c r="V47" s="18"/>
      <c r="W47" s="18"/>
      <c r="X47" s="67"/>
      <c r="Y47" s="23"/>
    </row>
    <row r="48" spans="1:25" s="3" customFormat="1" ht="46.5" customHeight="1" x14ac:dyDescent="0.25">
      <c r="A48" s="13"/>
      <c r="B48" s="14"/>
      <c r="C48" s="245"/>
      <c r="D48" s="541"/>
      <c r="E48" s="541"/>
      <c r="F48" s="541"/>
      <c r="G48" s="256"/>
      <c r="H48" s="257"/>
      <c r="I48" s="258"/>
      <c r="J48" s="258"/>
      <c r="K48" s="258"/>
      <c r="L48" s="259"/>
      <c r="M48" s="258"/>
      <c r="N48" s="541"/>
      <c r="O48" s="542"/>
      <c r="P48" s="18"/>
      <c r="Q48" s="18"/>
      <c r="R48" s="18"/>
      <c r="S48" s="18"/>
      <c r="T48" s="18"/>
      <c r="U48" s="18"/>
      <c r="V48" s="18"/>
      <c r="W48" s="18"/>
      <c r="X48" s="67"/>
      <c r="Y48" s="23"/>
    </row>
    <row r="49" spans="1:25" s="33" customFormat="1" ht="46.5" customHeight="1" thickBot="1" x14ac:dyDescent="0.3">
      <c r="A49" s="32"/>
      <c r="B49" s="14"/>
      <c r="C49" s="248"/>
      <c r="D49" s="543"/>
      <c r="E49" s="543"/>
      <c r="F49" s="543"/>
      <c r="G49" s="261"/>
      <c r="H49" s="262"/>
      <c r="I49" s="263"/>
      <c r="J49" s="263"/>
      <c r="K49" s="263"/>
      <c r="L49" s="264"/>
      <c r="M49" s="263"/>
      <c r="N49" s="543"/>
      <c r="O49" s="544"/>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49" t="s">
        <v>992</v>
      </c>
      <c r="D53" s="550"/>
      <c r="E53" s="550"/>
      <c r="F53" s="550"/>
      <c r="G53" s="550"/>
      <c r="H53" s="550"/>
      <c r="I53" s="551"/>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52"/>
      <c r="D54" s="553"/>
      <c r="E54" s="553"/>
      <c r="F54" s="553"/>
      <c r="G54" s="553"/>
      <c r="H54" s="553"/>
      <c r="I54" s="554"/>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52"/>
      <c r="D55" s="553"/>
      <c r="E55" s="553"/>
      <c r="F55" s="553"/>
      <c r="G55" s="553"/>
      <c r="H55" s="553"/>
      <c r="I55" s="554"/>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52"/>
      <c r="D56" s="553"/>
      <c r="E56" s="553"/>
      <c r="F56" s="553"/>
      <c r="G56" s="553"/>
      <c r="H56" s="553"/>
      <c r="I56" s="554"/>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55"/>
      <c r="D57" s="556"/>
      <c r="E57" s="556"/>
      <c r="F57" s="556"/>
      <c r="G57" s="556"/>
      <c r="H57" s="556"/>
      <c r="I57" s="557"/>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26</v>
      </c>
      <c r="D62" s="333" t="s">
        <v>39</v>
      </c>
      <c r="E62" s="333" t="s">
        <v>38</v>
      </c>
      <c r="F62" s="333" t="s">
        <v>37</v>
      </c>
      <c r="G62" s="333" t="s">
        <v>43</v>
      </c>
      <c r="H62" s="333" t="s">
        <v>579</v>
      </c>
      <c r="I62" s="562" t="s">
        <v>36</v>
      </c>
      <c r="J62" s="563"/>
      <c r="K62" s="545" t="s">
        <v>45</v>
      </c>
      <c r="L62" s="546"/>
      <c r="M62" s="333" t="s">
        <v>20</v>
      </c>
      <c r="N62" s="333" t="s">
        <v>24</v>
      </c>
      <c r="O62" s="333" t="s">
        <v>22</v>
      </c>
      <c r="P62" s="333" t="s">
        <v>18</v>
      </c>
      <c r="Q62" s="333" t="s">
        <v>42</v>
      </c>
      <c r="R62" s="333" t="s">
        <v>667</v>
      </c>
      <c r="S62" s="562" t="s">
        <v>8</v>
      </c>
      <c r="T62" s="564"/>
      <c r="U62" s="363"/>
      <c r="V62" s="363"/>
      <c r="W62" s="363"/>
      <c r="X62" s="29"/>
      <c r="Y62" s="23"/>
    </row>
    <row r="63" spans="1:25" s="3" customFormat="1" ht="47.25" customHeight="1" x14ac:dyDescent="0.25">
      <c r="A63" s="13"/>
      <c r="B63" s="14"/>
      <c r="C63" s="255"/>
      <c r="D63" s="332"/>
      <c r="E63" s="332"/>
      <c r="F63" s="242"/>
      <c r="G63" s="332"/>
      <c r="H63" s="242"/>
      <c r="I63" s="560"/>
      <c r="J63" s="561"/>
      <c r="K63" s="547"/>
      <c r="L63" s="548"/>
      <c r="M63" s="332"/>
      <c r="N63" s="332"/>
      <c r="O63" s="332"/>
      <c r="P63" s="243"/>
      <c r="Q63" s="243"/>
      <c r="R63" s="332"/>
      <c r="S63" s="560"/>
      <c r="T63" s="610"/>
      <c r="U63" s="364"/>
      <c r="V63" s="364"/>
      <c r="W63" s="364"/>
      <c r="X63" s="29"/>
      <c r="Y63" s="23"/>
    </row>
    <row r="64" spans="1:25" s="3" customFormat="1" ht="47.25" customHeight="1" x14ac:dyDescent="0.25">
      <c r="A64" s="13"/>
      <c r="B64" s="14"/>
      <c r="C64" s="255"/>
      <c r="D64" s="330"/>
      <c r="E64" s="330"/>
      <c r="F64" s="246"/>
      <c r="G64" s="330"/>
      <c r="H64" s="246"/>
      <c r="I64" s="538"/>
      <c r="J64" s="539"/>
      <c r="K64" s="540"/>
      <c r="L64" s="540"/>
      <c r="M64" s="330"/>
      <c r="N64" s="330"/>
      <c r="O64" s="330"/>
      <c r="P64" s="247"/>
      <c r="Q64" s="247"/>
      <c r="R64" s="330"/>
      <c r="S64" s="611"/>
      <c r="T64" s="612"/>
      <c r="U64" s="365"/>
      <c r="V64" s="365"/>
      <c r="W64" s="365"/>
      <c r="X64" s="29"/>
      <c r="Y64" s="23"/>
    </row>
    <row r="65" spans="1:25" s="3" customFormat="1" ht="47.25" customHeight="1" x14ac:dyDescent="0.25">
      <c r="A65" s="13"/>
      <c r="B65" s="14"/>
      <c r="C65" s="255"/>
      <c r="D65" s="330"/>
      <c r="E65" s="330"/>
      <c r="F65" s="246"/>
      <c r="G65" s="330"/>
      <c r="H65" s="246"/>
      <c r="I65" s="538"/>
      <c r="J65" s="539"/>
      <c r="K65" s="540"/>
      <c r="L65" s="540"/>
      <c r="M65" s="330"/>
      <c r="N65" s="330"/>
      <c r="O65" s="330"/>
      <c r="P65" s="247"/>
      <c r="Q65" s="247"/>
      <c r="R65" s="330"/>
      <c r="S65" s="611"/>
      <c r="T65" s="612"/>
      <c r="U65" s="365"/>
      <c r="V65" s="365"/>
      <c r="W65" s="365"/>
      <c r="X65" s="29"/>
      <c r="Y65" s="23"/>
    </row>
    <row r="66" spans="1:25" s="3" customFormat="1" ht="47.25" customHeight="1" x14ac:dyDescent="0.25">
      <c r="A66" s="13"/>
      <c r="B66" s="14"/>
      <c r="C66" s="255"/>
      <c r="D66" s="330"/>
      <c r="E66" s="330"/>
      <c r="F66" s="246"/>
      <c r="G66" s="330"/>
      <c r="H66" s="246"/>
      <c r="I66" s="538"/>
      <c r="J66" s="539"/>
      <c r="K66" s="540"/>
      <c r="L66" s="540"/>
      <c r="M66" s="330"/>
      <c r="N66" s="330"/>
      <c r="O66" s="330"/>
      <c r="P66" s="247"/>
      <c r="Q66" s="247"/>
      <c r="R66" s="330"/>
      <c r="S66" s="611"/>
      <c r="T66" s="612"/>
      <c r="U66" s="365"/>
      <c r="V66" s="365"/>
      <c r="W66" s="365"/>
      <c r="X66" s="29"/>
      <c r="Y66" s="23"/>
    </row>
    <row r="67" spans="1:25" s="3" customFormat="1" ht="47.25" customHeight="1" x14ac:dyDescent="0.25">
      <c r="A67" s="13"/>
      <c r="B67" s="14"/>
      <c r="C67" s="255"/>
      <c r="D67" s="330"/>
      <c r="E67" s="330"/>
      <c r="F67" s="246"/>
      <c r="G67" s="330"/>
      <c r="H67" s="246"/>
      <c r="I67" s="538"/>
      <c r="J67" s="539"/>
      <c r="K67" s="540"/>
      <c r="L67" s="540"/>
      <c r="M67" s="330"/>
      <c r="N67" s="330"/>
      <c r="O67" s="330"/>
      <c r="P67" s="247"/>
      <c r="Q67" s="247"/>
      <c r="R67" s="330"/>
      <c r="S67" s="611"/>
      <c r="T67" s="612"/>
      <c r="U67" s="365"/>
      <c r="V67" s="365"/>
      <c r="W67" s="365"/>
      <c r="X67" s="29"/>
      <c r="Y67" s="23"/>
    </row>
    <row r="68" spans="1:25" s="3" customFormat="1" ht="47.25" customHeight="1" x14ac:dyDescent="0.25">
      <c r="A68" s="13"/>
      <c r="B68" s="14"/>
      <c r="C68" s="255"/>
      <c r="D68" s="330"/>
      <c r="E68" s="330"/>
      <c r="F68" s="246"/>
      <c r="G68" s="330"/>
      <c r="H68" s="246"/>
      <c r="I68" s="538"/>
      <c r="J68" s="539"/>
      <c r="K68" s="540"/>
      <c r="L68" s="540"/>
      <c r="M68" s="330"/>
      <c r="N68" s="330"/>
      <c r="O68" s="330"/>
      <c r="P68" s="247"/>
      <c r="Q68" s="247"/>
      <c r="R68" s="330"/>
      <c r="S68" s="611"/>
      <c r="T68" s="612"/>
      <c r="U68" s="365"/>
      <c r="V68" s="365"/>
      <c r="W68" s="365"/>
      <c r="X68" s="29"/>
      <c r="Y68" s="23"/>
    </row>
    <row r="69" spans="1:25" s="3" customFormat="1" ht="47.25" customHeight="1" x14ac:dyDescent="0.25">
      <c r="A69" s="13"/>
      <c r="B69" s="14"/>
      <c r="C69" s="255"/>
      <c r="D69" s="330"/>
      <c r="E69" s="330"/>
      <c r="F69" s="246"/>
      <c r="G69" s="330"/>
      <c r="H69" s="246"/>
      <c r="I69" s="538"/>
      <c r="J69" s="539"/>
      <c r="K69" s="540"/>
      <c r="L69" s="540"/>
      <c r="M69" s="330"/>
      <c r="N69" s="330"/>
      <c r="O69" s="330"/>
      <c r="P69" s="247"/>
      <c r="Q69" s="247"/>
      <c r="R69" s="330"/>
      <c r="S69" s="611"/>
      <c r="T69" s="612"/>
      <c r="U69" s="365"/>
      <c r="V69" s="365"/>
      <c r="W69" s="365"/>
      <c r="X69" s="29"/>
      <c r="Y69" s="23"/>
    </row>
    <row r="70" spans="1:25" s="3" customFormat="1" ht="47.25" customHeight="1" x14ac:dyDescent="0.25">
      <c r="A70" s="13"/>
      <c r="B70" s="14"/>
      <c r="C70" s="255"/>
      <c r="D70" s="330"/>
      <c r="E70" s="330"/>
      <c r="F70" s="246"/>
      <c r="G70" s="330"/>
      <c r="H70" s="246"/>
      <c r="I70" s="538"/>
      <c r="J70" s="539"/>
      <c r="K70" s="540"/>
      <c r="L70" s="540"/>
      <c r="M70" s="330"/>
      <c r="N70" s="330"/>
      <c r="O70" s="330"/>
      <c r="P70" s="247"/>
      <c r="Q70" s="247"/>
      <c r="R70" s="330"/>
      <c r="S70" s="611"/>
      <c r="T70" s="612"/>
      <c r="U70" s="365"/>
      <c r="V70" s="365"/>
      <c r="W70" s="365"/>
      <c r="X70" s="29"/>
      <c r="Y70" s="23"/>
    </row>
    <row r="71" spans="1:25" s="3" customFormat="1" ht="47.25" customHeight="1" x14ac:dyDescent="0.25">
      <c r="A71" s="13"/>
      <c r="B71" s="14"/>
      <c r="C71" s="255"/>
      <c r="D71" s="330"/>
      <c r="E71" s="330"/>
      <c r="F71" s="246"/>
      <c r="G71" s="330"/>
      <c r="H71" s="246"/>
      <c r="I71" s="538"/>
      <c r="J71" s="539"/>
      <c r="K71" s="540"/>
      <c r="L71" s="540"/>
      <c r="M71" s="330"/>
      <c r="N71" s="330"/>
      <c r="O71" s="330"/>
      <c r="P71" s="247"/>
      <c r="Q71" s="247"/>
      <c r="R71" s="330"/>
      <c r="S71" s="611"/>
      <c r="T71" s="612"/>
      <c r="U71" s="365"/>
      <c r="V71" s="365"/>
      <c r="W71" s="365"/>
      <c r="X71" s="29"/>
      <c r="Y71" s="23"/>
    </row>
    <row r="72" spans="1:25" s="3" customFormat="1" ht="47.25" customHeight="1" x14ac:dyDescent="0.25">
      <c r="A72" s="13"/>
      <c r="B72" s="14"/>
      <c r="C72" s="255"/>
      <c r="D72" s="330"/>
      <c r="E72" s="330"/>
      <c r="F72" s="246"/>
      <c r="G72" s="330"/>
      <c r="H72" s="246"/>
      <c r="I72" s="538"/>
      <c r="J72" s="539"/>
      <c r="K72" s="540"/>
      <c r="L72" s="540"/>
      <c r="M72" s="330"/>
      <c r="N72" s="330"/>
      <c r="O72" s="330"/>
      <c r="P72" s="247"/>
      <c r="Q72" s="247"/>
      <c r="R72" s="330"/>
      <c r="S72" s="611"/>
      <c r="T72" s="612"/>
      <c r="U72" s="365"/>
      <c r="V72" s="365"/>
      <c r="W72" s="365"/>
      <c r="X72" s="29"/>
      <c r="Y72" s="23"/>
    </row>
    <row r="73" spans="1:25" s="3" customFormat="1" ht="47.25" customHeight="1" x14ac:dyDescent="0.25">
      <c r="A73" s="13"/>
      <c r="B73" s="14"/>
      <c r="C73" s="255"/>
      <c r="D73" s="330"/>
      <c r="E73" s="330"/>
      <c r="F73" s="246"/>
      <c r="G73" s="330"/>
      <c r="H73" s="246"/>
      <c r="I73" s="538"/>
      <c r="J73" s="539"/>
      <c r="K73" s="540"/>
      <c r="L73" s="540"/>
      <c r="M73" s="330"/>
      <c r="N73" s="330"/>
      <c r="O73" s="330"/>
      <c r="P73" s="247"/>
      <c r="Q73" s="247"/>
      <c r="R73" s="330"/>
      <c r="S73" s="611"/>
      <c r="T73" s="612"/>
      <c r="U73" s="365"/>
      <c r="V73" s="365"/>
      <c r="W73" s="365"/>
      <c r="X73" s="29"/>
      <c r="Y73" s="23"/>
    </row>
    <row r="74" spans="1:25" s="3" customFormat="1" ht="45.95" customHeight="1" x14ac:dyDescent="0.25">
      <c r="A74" s="13"/>
      <c r="B74" s="14"/>
      <c r="C74" s="255"/>
      <c r="D74" s="330"/>
      <c r="E74" s="330"/>
      <c r="F74" s="246"/>
      <c r="G74" s="330"/>
      <c r="H74" s="246"/>
      <c r="I74" s="538"/>
      <c r="J74" s="539"/>
      <c r="K74" s="540"/>
      <c r="L74" s="540"/>
      <c r="M74" s="330"/>
      <c r="N74" s="330"/>
      <c r="O74" s="330"/>
      <c r="P74" s="247"/>
      <c r="Q74" s="247"/>
      <c r="R74" s="330"/>
      <c r="S74" s="611"/>
      <c r="T74" s="612"/>
      <c r="U74" s="365"/>
      <c r="V74" s="365"/>
      <c r="W74" s="365"/>
      <c r="X74" s="29"/>
      <c r="Y74" s="23"/>
    </row>
    <row r="75" spans="1:25" s="3" customFormat="1" ht="51.75" customHeight="1" x14ac:dyDescent="0.25">
      <c r="A75" s="13"/>
      <c r="B75" s="14"/>
      <c r="C75" s="255"/>
      <c r="D75" s="330"/>
      <c r="E75" s="330"/>
      <c r="F75" s="246"/>
      <c r="G75" s="330"/>
      <c r="H75" s="246"/>
      <c r="I75" s="538"/>
      <c r="J75" s="539"/>
      <c r="K75" s="540"/>
      <c r="L75" s="540"/>
      <c r="M75" s="330"/>
      <c r="N75" s="330"/>
      <c r="O75" s="330"/>
      <c r="P75" s="247"/>
      <c r="Q75" s="247"/>
      <c r="R75" s="330"/>
      <c r="S75" s="611"/>
      <c r="T75" s="612"/>
      <c r="U75" s="365"/>
      <c r="V75" s="365"/>
      <c r="W75" s="365"/>
      <c r="X75" s="29"/>
      <c r="Y75" s="23"/>
    </row>
    <row r="76" spans="1:25" s="3" customFormat="1" ht="51.75" customHeight="1" x14ac:dyDescent="0.25">
      <c r="A76" s="13"/>
      <c r="B76" s="14"/>
      <c r="C76" s="255"/>
      <c r="D76" s="330"/>
      <c r="E76" s="330"/>
      <c r="F76" s="246"/>
      <c r="G76" s="330"/>
      <c r="H76" s="246"/>
      <c r="I76" s="538"/>
      <c r="J76" s="539"/>
      <c r="K76" s="540"/>
      <c r="L76" s="540"/>
      <c r="M76" s="330"/>
      <c r="N76" s="330"/>
      <c r="O76" s="330"/>
      <c r="P76" s="247"/>
      <c r="Q76" s="247"/>
      <c r="R76" s="330"/>
      <c r="S76" s="611"/>
      <c r="T76" s="612"/>
      <c r="U76" s="365"/>
      <c r="V76" s="365"/>
      <c r="W76" s="365"/>
      <c r="X76" s="29"/>
      <c r="Y76" s="23"/>
    </row>
    <row r="77" spans="1:25" s="3" customFormat="1" ht="51.75" customHeight="1" x14ac:dyDescent="0.25">
      <c r="A77" s="13"/>
      <c r="B77" s="14"/>
      <c r="C77" s="255"/>
      <c r="D77" s="330"/>
      <c r="E77" s="330"/>
      <c r="F77" s="246"/>
      <c r="G77" s="330"/>
      <c r="H77" s="246"/>
      <c r="I77" s="538"/>
      <c r="J77" s="539"/>
      <c r="K77" s="540"/>
      <c r="L77" s="540"/>
      <c r="M77" s="330"/>
      <c r="N77" s="330"/>
      <c r="O77" s="330"/>
      <c r="P77" s="247"/>
      <c r="Q77" s="247"/>
      <c r="R77" s="330"/>
      <c r="S77" s="611"/>
      <c r="T77" s="612"/>
      <c r="U77" s="365"/>
      <c r="V77" s="365"/>
      <c r="W77" s="365"/>
      <c r="X77" s="29"/>
      <c r="Y77" s="23"/>
    </row>
    <row r="78" spans="1:25" s="3" customFormat="1" ht="51.75" customHeight="1" x14ac:dyDescent="0.25">
      <c r="A78" s="13"/>
      <c r="B78" s="14"/>
      <c r="C78" s="255"/>
      <c r="D78" s="330"/>
      <c r="E78" s="330"/>
      <c r="F78" s="246"/>
      <c r="G78" s="330"/>
      <c r="H78" s="246"/>
      <c r="I78" s="538"/>
      <c r="J78" s="539"/>
      <c r="K78" s="540"/>
      <c r="L78" s="540"/>
      <c r="M78" s="330"/>
      <c r="N78" s="330"/>
      <c r="O78" s="330"/>
      <c r="P78" s="247"/>
      <c r="Q78" s="247"/>
      <c r="R78" s="330"/>
      <c r="S78" s="611"/>
      <c r="T78" s="612"/>
      <c r="U78" s="365"/>
      <c r="V78" s="365"/>
      <c r="W78" s="365"/>
      <c r="X78" s="29"/>
      <c r="Y78" s="23"/>
    </row>
    <row r="79" spans="1:25" s="3" customFormat="1" ht="51.75" customHeight="1" x14ac:dyDescent="0.25">
      <c r="A79" s="13"/>
      <c r="B79" s="14"/>
      <c r="C79" s="255"/>
      <c r="D79" s="330"/>
      <c r="E79" s="330"/>
      <c r="F79" s="246"/>
      <c r="G79" s="330"/>
      <c r="H79" s="246"/>
      <c r="I79" s="538"/>
      <c r="J79" s="539"/>
      <c r="K79" s="540"/>
      <c r="L79" s="540"/>
      <c r="M79" s="330"/>
      <c r="N79" s="330"/>
      <c r="O79" s="330"/>
      <c r="P79" s="247"/>
      <c r="Q79" s="247"/>
      <c r="R79" s="330"/>
      <c r="S79" s="611"/>
      <c r="T79" s="612"/>
      <c r="U79" s="365"/>
      <c r="V79" s="365"/>
      <c r="W79" s="365"/>
      <c r="X79" s="29"/>
      <c r="Y79" s="23"/>
    </row>
    <row r="80" spans="1:25" s="3" customFormat="1" ht="47.25" customHeight="1" x14ac:dyDescent="0.25">
      <c r="A80" s="13"/>
      <c r="B80" s="14"/>
      <c r="C80" s="255"/>
      <c r="D80" s="330"/>
      <c r="E80" s="330"/>
      <c r="F80" s="246"/>
      <c r="G80" s="330"/>
      <c r="H80" s="246"/>
      <c r="I80" s="538"/>
      <c r="J80" s="539"/>
      <c r="K80" s="540"/>
      <c r="L80" s="540"/>
      <c r="M80" s="330"/>
      <c r="N80" s="330"/>
      <c r="O80" s="330"/>
      <c r="P80" s="247"/>
      <c r="Q80" s="247"/>
      <c r="R80" s="330"/>
      <c r="S80" s="611"/>
      <c r="T80" s="612"/>
      <c r="U80" s="365"/>
      <c r="V80" s="365"/>
      <c r="W80" s="365"/>
      <c r="X80" s="29"/>
      <c r="Y80" s="23"/>
    </row>
    <row r="81" spans="1:25" s="3" customFormat="1" ht="47.25" customHeight="1" x14ac:dyDescent="0.25">
      <c r="A81" s="13"/>
      <c r="B81" s="14"/>
      <c r="C81" s="255"/>
      <c r="D81" s="330"/>
      <c r="E81" s="330"/>
      <c r="F81" s="246"/>
      <c r="G81" s="330"/>
      <c r="H81" s="246"/>
      <c r="I81" s="538"/>
      <c r="J81" s="539"/>
      <c r="K81" s="540"/>
      <c r="L81" s="540"/>
      <c r="M81" s="330"/>
      <c r="N81" s="330"/>
      <c r="O81" s="330"/>
      <c r="P81" s="247"/>
      <c r="Q81" s="247"/>
      <c r="R81" s="330"/>
      <c r="S81" s="611"/>
      <c r="T81" s="612"/>
      <c r="U81" s="365"/>
      <c r="V81" s="365"/>
      <c r="W81" s="365"/>
      <c r="X81" s="29"/>
      <c r="Y81" s="23"/>
    </row>
    <row r="82" spans="1:25" s="3" customFormat="1" ht="47.25" customHeight="1" x14ac:dyDescent="0.25">
      <c r="A82" s="13"/>
      <c r="B82" s="14"/>
      <c r="C82" s="255"/>
      <c r="D82" s="330"/>
      <c r="E82" s="330"/>
      <c r="F82" s="246"/>
      <c r="G82" s="330"/>
      <c r="H82" s="246"/>
      <c r="I82" s="538"/>
      <c r="J82" s="539"/>
      <c r="K82" s="540"/>
      <c r="L82" s="540"/>
      <c r="M82" s="330"/>
      <c r="N82" s="330"/>
      <c r="O82" s="330"/>
      <c r="P82" s="247"/>
      <c r="Q82" s="247"/>
      <c r="R82" s="330"/>
      <c r="S82" s="611"/>
      <c r="T82" s="612"/>
      <c r="U82" s="365"/>
      <c r="V82" s="365"/>
      <c r="W82" s="365"/>
      <c r="X82" s="29"/>
      <c r="Y82" s="23"/>
    </row>
    <row r="83" spans="1:25" s="3" customFormat="1" ht="47.25" customHeight="1" x14ac:dyDescent="0.25">
      <c r="A83" s="13"/>
      <c r="B83" s="14"/>
      <c r="C83" s="255"/>
      <c r="D83" s="330"/>
      <c r="E83" s="330"/>
      <c r="F83" s="246"/>
      <c r="G83" s="330"/>
      <c r="H83" s="246"/>
      <c r="I83" s="538"/>
      <c r="J83" s="539"/>
      <c r="K83" s="540"/>
      <c r="L83" s="540"/>
      <c r="M83" s="330"/>
      <c r="N83" s="330"/>
      <c r="O83" s="330"/>
      <c r="P83" s="247"/>
      <c r="Q83" s="247"/>
      <c r="R83" s="330"/>
      <c r="S83" s="611"/>
      <c r="T83" s="612"/>
      <c r="U83" s="365"/>
      <c r="V83" s="365"/>
      <c r="W83" s="365"/>
      <c r="X83" s="29"/>
      <c r="Y83" s="23"/>
    </row>
    <row r="84" spans="1:25" s="3" customFormat="1" ht="47.25" customHeight="1" x14ac:dyDescent="0.25">
      <c r="A84" s="13"/>
      <c r="B84" s="14"/>
      <c r="C84" s="255"/>
      <c r="D84" s="330"/>
      <c r="E84" s="330"/>
      <c r="F84" s="246"/>
      <c r="G84" s="330"/>
      <c r="H84" s="246"/>
      <c r="I84" s="538"/>
      <c r="J84" s="539"/>
      <c r="K84" s="540"/>
      <c r="L84" s="540"/>
      <c r="M84" s="330"/>
      <c r="N84" s="330"/>
      <c r="O84" s="330"/>
      <c r="P84" s="247"/>
      <c r="Q84" s="247"/>
      <c r="R84" s="330"/>
      <c r="S84" s="611"/>
      <c r="T84" s="612"/>
      <c r="U84" s="365"/>
      <c r="V84" s="365"/>
      <c r="W84" s="365"/>
      <c r="X84" s="29"/>
      <c r="Y84" s="23"/>
    </row>
    <row r="85" spans="1:25" s="3" customFormat="1" ht="47.25" customHeight="1" x14ac:dyDescent="0.25">
      <c r="A85" s="13"/>
      <c r="B85" s="14"/>
      <c r="C85" s="255"/>
      <c r="D85" s="330"/>
      <c r="E85" s="330"/>
      <c r="F85" s="246"/>
      <c r="G85" s="330"/>
      <c r="H85" s="246"/>
      <c r="I85" s="538"/>
      <c r="J85" s="539"/>
      <c r="K85" s="540"/>
      <c r="L85" s="540"/>
      <c r="M85" s="330"/>
      <c r="N85" s="330"/>
      <c r="O85" s="330"/>
      <c r="P85" s="247"/>
      <c r="Q85" s="247"/>
      <c r="R85" s="330"/>
      <c r="S85" s="611"/>
      <c r="T85" s="612"/>
      <c r="U85" s="365"/>
      <c r="V85" s="365"/>
      <c r="W85" s="365"/>
      <c r="X85" s="29"/>
      <c r="Y85" s="23"/>
    </row>
    <row r="86" spans="1:25" s="3" customFormat="1" ht="47.25" customHeight="1" x14ac:dyDescent="0.25">
      <c r="A86" s="13"/>
      <c r="B86" s="14"/>
      <c r="C86" s="255"/>
      <c r="D86" s="330"/>
      <c r="E86" s="330"/>
      <c r="F86" s="246"/>
      <c r="G86" s="330"/>
      <c r="H86" s="246"/>
      <c r="I86" s="538"/>
      <c r="J86" s="539"/>
      <c r="K86" s="540"/>
      <c r="L86" s="540"/>
      <c r="M86" s="330"/>
      <c r="N86" s="330"/>
      <c r="O86" s="330"/>
      <c r="P86" s="247"/>
      <c r="Q86" s="247"/>
      <c r="R86" s="330"/>
      <c r="S86" s="611"/>
      <c r="T86" s="612"/>
      <c r="U86" s="365"/>
      <c r="V86" s="365"/>
      <c r="W86" s="365"/>
      <c r="X86" s="29"/>
      <c r="Y86" s="23"/>
    </row>
    <row r="87" spans="1:25" s="3" customFormat="1" ht="51.75" customHeight="1" x14ac:dyDescent="0.25">
      <c r="A87" s="13"/>
      <c r="B87" s="14"/>
      <c r="C87" s="255"/>
      <c r="D87" s="330"/>
      <c r="E87" s="330"/>
      <c r="F87" s="246"/>
      <c r="G87" s="330"/>
      <c r="H87" s="246"/>
      <c r="I87" s="538"/>
      <c r="J87" s="539"/>
      <c r="K87" s="540"/>
      <c r="L87" s="540"/>
      <c r="M87" s="330"/>
      <c r="N87" s="330"/>
      <c r="O87" s="330"/>
      <c r="P87" s="247"/>
      <c r="Q87" s="247"/>
      <c r="R87" s="330"/>
      <c r="S87" s="611"/>
      <c r="T87" s="612"/>
      <c r="U87" s="365"/>
      <c r="V87" s="365"/>
      <c r="W87" s="365"/>
      <c r="X87" s="29"/>
      <c r="Y87" s="23"/>
    </row>
    <row r="88" spans="1:25" s="3" customFormat="1" ht="51.75" customHeight="1" x14ac:dyDescent="0.25">
      <c r="A88" s="13"/>
      <c r="B88" s="14"/>
      <c r="C88" s="255"/>
      <c r="D88" s="330"/>
      <c r="E88" s="330"/>
      <c r="F88" s="246"/>
      <c r="G88" s="330"/>
      <c r="H88" s="246"/>
      <c r="I88" s="538"/>
      <c r="J88" s="539"/>
      <c r="K88" s="540"/>
      <c r="L88" s="540"/>
      <c r="M88" s="330"/>
      <c r="N88" s="330"/>
      <c r="O88" s="330"/>
      <c r="P88" s="247"/>
      <c r="Q88" s="247"/>
      <c r="R88" s="330"/>
      <c r="S88" s="611"/>
      <c r="T88" s="612"/>
      <c r="U88" s="365"/>
      <c r="V88" s="365"/>
      <c r="W88" s="365"/>
      <c r="X88" s="29"/>
      <c r="Y88" s="23"/>
    </row>
    <row r="89" spans="1:25" s="3" customFormat="1" ht="47.25" customHeight="1" x14ac:dyDescent="0.25">
      <c r="A89" s="13"/>
      <c r="B89" s="14"/>
      <c r="C89" s="255"/>
      <c r="D89" s="330"/>
      <c r="E89" s="330"/>
      <c r="F89" s="246"/>
      <c r="G89" s="330"/>
      <c r="H89" s="246"/>
      <c r="I89" s="538"/>
      <c r="J89" s="539"/>
      <c r="K89" s="540"/>
      <c r="L89" s="540"/>
      <c r="M89" s="330"/>
      <c r="N89" s="330"/>
      <c r="O89" s="330"/>
      <c r="P89" s="247"/>
      <c r="Q89" s="247"/>
      <c r="R89" s="330"/>
      <c r="S89" s="611"/>
      <c r="T89" s="612"/>
      <c r="U89" s="365"/>
      <c r="V89" s="365"/>
      <c r="W89" s="365"/>
      <c r="X89" s="29"/>
      <c r="Y89" s="23"/>
    </row>
    <row r="90" spans="1:25" s="3" customFormat="1" ht="51.75" customHeight="1" x14ac:dyDescent="0.25">
      <c r="A90" s="13"/>
      <c r="B90" s="14"/>
      <c r="C90" s="255"/>
      <c r="D90" s="330"/>
      <c r="E90" s="330"/>
      <c r="F90" s="246"/>
      <c r="G90" s="330"/>
      <c r="H90" s="246"/>
      <c r="I90" s="538"/>
      <c r="J90" s="539"/>
      <c r="K90" s="540"/>
      <c r="L90" s="540"/>
      <c r="M90" s="330"/>
      <c r="N90" s="330"/>
      <c r="O90" s="330"/>
      <c r="P90" s="247"/>
      <c r="Q90" s="247"/>
      <c r="R90" s="330"/>
      <c r="S90" s="611"/>
      <c r="T90" s="612"/>
      <c r="U90" s="365"/>
      <c r="V90" s="365"/>
      <c r="W90" s="365"/>
      <c r="X90" s="29"/>
      <c r="Y90" s="23"/>
    </row>
    <row r="91" spans="1:25" s="3" customFormat="1" ht="47.25" customHeight="1" x14ac:dyDescent="0.25">
      <c r="A91" s="13"/>
      <c r="B91" s="14"/>
      <c r="C91" s="255"/>
      <c r="D91" s="330"/>
      <c r="E91" s="330"/>
      <c r="F91" s="246"/>
      <c r="G91" s="330"/>
      <c r="H91" s="246"/>
      <c r="I91" s="538"/>
      <c r="J91" s="539"/>
      <c r="K91" s="540"/>
      <c r="L91" s="540"/>
      <c r="M91" s="330"/>
      <c r="N91" s="330"/>
      <c r="O91" s="330"/>
      <c r="P91" s="247"/>
      <c r="Q91" s="247"/>
      <c r="R91" s="330"/>
      <c r="S91" s="611"/>
      <c r="T91" s="612"/>
      <c r="U91" s="365"/>
      <c r="V91" s="365"/>
      <c r="W91" s="365"/>
      <c r="X91" s="29"/>
      <c r="Y91" s="23"/>
    </row>
    <row r="92" spans="1:25" s="3" customFormat="1" ht="47.25" customHeight="1" x14ac:dyDescent="0.25">
      <c r="A92" s="13"/>
      <c r="B92" s="14"/>
      <c r="C92" s="255"/>
      <c r="D92" s="330"/>
      <c r="E92" s="330"/>
      <c r="F92" s="246"/>
      <c r="G92" s="330"/>
      <c r="H92" s="246"/>
      <c r="I92" s="538"/>
      <c r="J92" s="539"/>
      <c r="K92" s="540"/>
      <c r="L92" s="540"/>
      <c r="M92" s="330"/>
      <c r="N92" s="330"/>
      <c r="O92" s="330"/>
      <c r="P92" s="247"/>
      <c r="Q92" s="247"/>
      <c r="R92" s="330"/>
      <c r="S92" s="611"/>
      <c r="T92" s="612"/>
      <c r="U92" s="365"/>
      <c r="V92" s="365"/>
      <c r="W92" s="365"/>
      <c r="X92" s="29"/>
      <c r="Y92" s="23"/>
    </row>
    <row r="93" spans="1:25" s="3" customFormat="1" ht="51.75" customHeight="1" x14ac:dyDescent="0.25">
      <c r="A93" s="13"/>
      <c r="B93" s="14"/>
      <c r="C93" s="255"/>
      <c r="D93" s="330"/>
      <c r="E93" s="330"/>
      <c r="F93" s="246"/>
      <c r="G93" s="330"/>
      <c r="H93" s="246"/>
      <c r="I93" s="538"/>
      <c r="J93" s="539"/>
      <c r="K93" s="540"/>
      <c r="L93" s="540"/>
      <c r="M93" s="330"/>
      <c r="N93" s="330"/>
      <c r="O93" s="330"/>
      <c r="P93" s="247"/>
      <c r="Q93" s="247"/>
      <c r="R93" s="330"/>
      <c r="S93" s="611"/>
      <c r="T93" s="612"/>
      <c r="U93" s="365"/>
      <c r="V93" s="365"/>
      <c r="W93" s="365"/>
      <c r="X93" s="29"/>
      <c r="Y93" s="23"/>
    </row>
    <row r="94" spans="1:25" s="3" customFormat="1" ht="47.25" customHeight="1" x14ac:dyDescent="0.25">
      <c r="A94" s="13"/>
      <c r="B94" s="14"/>
      <c r="C94" s="255"/>
      <c r="D94" s="330"/>
      <c r="E94" s="330"/>
      <c r="F94" s="246"/>
      <c r="G94" s="330"/>
      <c r="H94" s="246"/>
      <c r="I94" s="538"/>
      <c r="J94" s="539"/>
      <c r="K94" s="540"/>
      <c r="L94" s="540"/>
      <c r="M94" s="330"/>
      <c r="N94" s="330"/>
      <c r="O94" s="330"/>
      <c r="P94" s="247"/>
      <c r="Q94" s="247"/>
      <c r="R94" s="330"/>
      <c r="S94" s="611"/>
      <c r="T94" s="612"/>
      <c r="U94" s="365"/>
      <c r="V94" s="365"/>
      <c r="W94" s="365"/>
      <c r="X94" s="29"/>
      <c r="Y94" s="23"/>
    </row>
    <row r="95" spans="1:25" s="3" customFormat="1" ht="47.25" customHeight="1" x14ac:dyDescent="0.25">
      <c r="A95" s="13"/>
      <c r="B95" s="14"/>
      <c r="C95" s="255"/>
      <c r="D95" s="330"/>
      <c r="E95" s="330"/>
      <c r="F95" s="246"/>
      <c r="G95" s="330"/>
      <c r="H95" s="246"/>
      <c r="I95" s="538"/>
      <c r="J95" s="539"/>
      <c r="K95" s="540"/>
      <c r="L95" s="540"/>
      <c r="M95" s="330"/>
      <c r="N95" s="330"/>
      <c r="O95" s="330"/>
      <c r="P95" s="247"/>
      <c r="Q95" s="247"/>
      <c r="R95" s="330"/>
      <c r="S95" s="611"/>
      <c r="T95" s="612"/>
      <c r="U95" s="365"/>
      <c r="V95" s="365"/>
      <c r="W95" s="365"/>
      <c r="X95" s="29"/>
      <c r="Y95" s="23"/>
    </row>
    <row r="96" spans="1:25" s="3" customFormat="1" ht="47.25" customHeight="1" x14ac:dyDescent="0.25">
      <c r="A96" s="13"/>
      <c r="B96" s="14"/>
      <c r="C96" s="255"/>
      <c r="D96" s="330"/>
      <c r="E96" s="330"/>
      <c r="F96" s="246"/>
      <c r="G96" s="330"/>
      <c r="H96" s="246"/>
      <c r="I96" s="538"/>
      <c r="J96" s="539"/>
      <c r="K96" s="540"/>
      <c r="L96" s="540"/>
      <c r="M96" s="330"/>
      <c r="N96" s="330"/>
      <c r="O96" s="330"/>
      <c r="P96" s="247"/>
      <c r="Q96" s="247"/>
      <c r="R96" s="330"/>
      <c r="S96" s="611"/>
      <c r="T96" s="612"/>
      <c r="U96" s="365"/>
      <c r="V96" s="365"/>
      <c r="W96" s="365"/>
      <c r="X96" s="29"/>
      <c r="Y96" s="23"/>
    </row>
    <row r="97" spans="1:25" s="3" customFormat="1" ht="47.25" customHeight="1" x14ac:dyDescent="0.25">
      <c r="A97" s="13"/>
      <c r="B97" s="14"/>
      <c r="C97" s="255"/>
      <c r="D97" s="330"/>
      <c r="E97" s="330"/>
      <c r="F97" s="246"/>
      <c r="G97" s="330"/>
      <c r="H97" s="246"/>
      <c r="I97" s="538"/>
      <c r="J97" s="539"/>
      <c r="K97" s="540"/>
      <c r="L97" s="540"/>
      <c r="M97" s="330"/>
      <c r="N97" s="330"/>
      <c r="O97" s="330"/>
      <c r="P97" s="247"/>
      <c r="Q97" s="247"/>
      <c r="R97" s="330"/>
      <c r="S97" s="611"/>
      <c r="T97" s="612"/>
      <c r="U97" s="365"/>
      <c r="V97" s="365"/>
      <c r="W97" s="365"/>
      <c r="X97" s="29"/>
      <c r="Y97" s="23"/>
    </row>
    <row r="98" spans="1:25" s="3" customFormat="1" ht="47.25" customHeight="1" x14ac:dyDescent="0.25">
      <c r="A98" s="13"/>
      <c r="B98" s="14"/>
      <c r="C98" s="255"/>
      <c r="D98" s="330"/>
      <c r="E98" s="330"/>
      <c r="F98" s="246"/>
      <c r="G98" s="330"/>
      <c r="H98" s="246"/>
      <c r="I98" s="538"/>
      <c r="J98" s="539"/>
      <c r="K98" s="540"/>
      <c r="L98" s="540"/>
      <c r="M98" s="330"/>
      <c r="N98" s="330"/>
      <c r="O98" s="330"/>
      <c r="P98" s="247"/>
      <c r="Q98" s="247"/>
      <c r="R98" s="330"/>
      <c r="S98" s="611"/>
      <c r="T98" s="612"/>
      <c r="U98" s="365"/>
      <c r="V98" s="365"/>
      <c r="W98" s="365"/>
      <c r="X98" s="29"/>
      <c r="Y98" s="23"/>
    </row>
    <row r="99" spans="1:25" s="3" customFormat="1" ht="47.25" customHeight="1" x14ac:dyDescent="0.25">
      <c r="A99" s="13"/>
      <c r="B99" s="14"/>
      <c r="C99" s="255"/>
      <c r="D99" s="330"/>
      <c r="E99" s="330"/>
      <c r="F99" s="246"/>
      <c r="G99" s="330"/>
      <c r="H99" s="246"/>
      <c r="I99" s="538"/>
      <c r="J99" s="539"/>
      <c r="K99" s="540"/>
      <c r="L99" s="540"/>
      <c r="M99" s="330"/>
      <c r="N99" s="330"/>
      <c r="O99" s="330"/>
      <c r="P99" s="247"/>
      <c r="Q99" s="247"/>
      <c r="R99" s="330"/>
      <c r="S99" s="611"/>
      <c r="T99" s="612"/>
      <c r="U99" s="365"/>
      <c r="V99" s="365"/>
      <c r="W99" s="365"/>
      <c r="X99" s="29"/>
      <c r="Y99" s="23"/>
    </row>
    <row r="100" spans="1:25" s="3" customFormat="1" ht="47.25" customHeight="1" x14ac:dyDescent="0.25">
      <c r="A100" s="13"/>
      <c r="B100" s="14"/>
      <c r="C100" s="255"/>
      <c r="D100" s="330"/>
      <c r="E100" s="330"/>
      <c r="F100" s="246"/>
      <c r="G100" s="330"/>
      <c r="H100" s="246"/>
      <c r="I100" s="538"/>
      <c r="J100" s="539"/>
      <c r="K100" s="540"/>
      <c r="L100" s="540"/>
      <c r="M100" s="330"/>
      <c r="N100" s="330"/>
      <c r="O100" s="330"/>
      <c r="P100" s="247"/>
      <c r="Q100" s="247"/>
      <c r="R100" s="330"/>
      <c r="S100" s="611"/>
      <c r="T100" s="612"/>
      <c r="U100" s="365"/>
      <c r="V100" s="365"/>
      <c r="W100" s="365"/>
      <c r="X100" s="29"/>
      <c r="Y100" s="23"/>
    </row>
    <row r="101" spans="1:25" s="3" customFormat="1" ht="47.25" customHeight="1" x14ac:dyDescent="0.25">
      <c r="A101" s="13"/>
      <c r="B101" s="14"/>
      <c r="C101" s="255"/>
      <c r="D101" s="330"/>
      <c r="E101" s="330"/>
      <c r="F101" s="246"/>
      <c r="G101" s="330"/>
      <c r="H101" s="246"/>
      <c r="I101" s="538"/>
      <c r="J101" s="539"/>
      <c r="K101" s="540"/>
      <c r="L101" s="540"/>
      <c r="M101" s="330"/>
      <c r="N101" s="330"/>
      <c r="O101" s="330"/>
      <c r="P101" s="247"/>
      <c r="Q101" s="247"/>
      <c r="R101" s="330"/>
      <c r="S101" s="611"/>
      <c r="T101" s="612"/>
      <c r="U101" s="365"/>
      <c r="V101" s="365"/>
      <c r="W101" s="365"/>
      <c r="X101" s="29"/>
      <c r="Y101" s="23"/>
    </row>
    <row r="102" spans="1:25" s="3" customFormat="1" ht="47.25" customHeight="1" thickBot="1" x14ac:dyDescent="0.3">
      <c r="A102" s="13"/>
      <c r="B102" s="14"/>
      <c r="C102" s="260"/>
      <c r="D102" s="331"/>
      <c r="E102" s="331"/>
      <c r="F102" s="249"/>
      <c r="G102" s="331"/>
      <c r="H102" s="249"/>
      <c r="I102" s="558"/>
      <c r="J102" s="559"/>
      <c r="K102" s="613"/>
      <c r="L102" s="613"/>
      <c r="M102" s="331"/>
      <c r="N102" s="331"/>
      <c r="O102" s="331"/>
      <c r="P102" s="250"/>
      <c r="Q102" s="250"/>
      <c r="R102" s="331"/>
      <c r="S102" s="611"/>
      <c r="T102" s="612"/>
      <c r="U102" s="365"/>
      <c r="V102" s="365"/>
      <c r="W102" s="36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9"/>
      <c r="D106" s="550"/>
      <c r="E106" s="550"/>
      <c r="F106" s="550"/>
      <c r="G106" s="550"/>
      <c r="H106" s="550"/>
      <c r="I106" s="55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52"/>
      <c r="D107" s="553"/>
      <c r="E107" s="553"/>
      <c r="F107" s="553"/>
      <c r="G107" s="553"/>
      <c r="H107" s="553"/>
      <c r="I107" s="55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52"/>
      <c r="D108" s="553"/>
      <c r="E108" s="553"/>
      <c r="F108" s="553"/>
      <c r="G108" s="553"/>
      <c r="H108" s="553"/>
      <c r="I108" s="55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52"/>
      <c r="D109" s="553"/>
      <c r="E109" s="553"/>
      <c r="F109" s="553"/>
      <c r="G109" s="553"/>
      <c r="H109" s="553"/>
      <c r="I109" s="554"/>
      <c r="J109" s="18"/>
      <c r="K109" s="18"/>
      <c r="L109" s="18"/>
      <c r="M109" s="18"/>
      <c r="N109" s="18"/>
      <c r="O109" s="18"/>
      <c r="P109" s="18"/>
      <c r="Q109" s="18"/>
      <c r="R109" s="18"/>
      <c r="S109" s="18"/>
      <c r="T109" s="18"/>
      <c r="U109" s="18"/>
      <c r="V109" s="18"/>
      <c r="W109" s="18"/>
      <c r="X109" s="29"/>
    </row>
    <row r="110" spans="1:25" ht="19.5" thickBot="1" x14ac:dyDescent="0.3">
      <c r="A110" s="1"/>
      <c r="B110" s="30"/>
      <c r="C110" s="555"/>
      <c r="D110" s="556"/>
      <c r="E110" s="556"/>
      <c r="F110" s="556"/>
      <c r="G110" s="556"/>
      <c r="H110" s="556"/>
      <c r="I110" s="557"/>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68" t="s">
        <v>669</v>
      </c>
      <c r="D115" s="564"/>
      <c r="E115" s="568" t="s">
        <v>670</v>
      </c>
      <c r="F115" s="569"/>
      <c r="G115" s="569"/>
      <c r="H115" s="564"/>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25">
      <c r="A116" s="1"/>
      <c r="B116" s="30"/>
      <c r="C116" s="614"/>
      <c r="D116" s="561"/>
      <c r="E116" s="606"/>
      <c r="F116" s="606"/>
      <c r="G116" s="606"/>
      <c r="H116" s="606"/>
      <c r="I116" s="338"/>
      <c r="J116" s="338"/>
      <c r="K116" s="338"/>
      <c r="L116" s="338"/>
      <c r="M116" s="338"/>
      <c r="N116" s="338"/>
      <c r="O116" s="244"/>
      <c r="P116" s="18"/>
      <c r="Q116" s="18"/>
      <c r="R116" s="18"/>
      <c r="S116" s="18"/>
      <c r="T116" s="18"/>
      <c r="U116" s="18"/>
      <c r="V116" s="18"/>
      <c r="W116" s="18"/>
      <c r="X116" s="29"/>
    </row>
    <row r="117" spans="1:24" ht="47.25" customHeight="1" x14ac:dyDescent="0.25">
      <c r="A117" s="1"/>
      <c r="B117" s="30"/>
      <c r="C117" s="615"/>
      <c r="D117" s="539"/>
      <c r="E117" s="607"/>
      <c r="F117" s="608"/>
      <c r="G117" s="608"/>
      <c r="H117" s="609"/>
      <c r="I117" s="335"/>
      <c r="J117" s="335"/>
      <c r="K117" s="335"/>
      <c r="L117" s="335"/>
      <c r="M117" s="335"/>
      <c r="N117" s="335"/>
      <c r="O117" s="325"/>
      <c r="P117" s="18"/>
      <c r="Q117" s="18"/>
      <c r="R117" s="18"/>
      <c r="S117" s="18"/>
      <c r="T117" s="18"/>
      <c r="U117" s="18"/>
      <c r="V117" s="18"/>
      <c r="W117" s="18"/>
      <c r="X117" s="29"/>
    </row>
    <row r="118" spans="1:24" ht="47.25" customHeight="1" x14ac:dyDescent="0.25">
      <c r="A118" s="1"/>
      <c r="B118" s="30"/>
      <c r="C118" s="615"/>
      <c r="D118" s="539"/>
      <c r="E118" s="579"/>
      <c r="F118" s="580"/>
      <c r="G118" s="580"/>
      <c r="H118" s="581"/>
      <c r="I118" s="335"/>
      <c r="J118" s="335"/>
      <c r="K118" s="335"/>
      <c r="L118" s="335"/>
      <c r="M118" s="335"/>
      <c r="N118" s="335"/>
      <c r="O118" s="325"/>
      <c r="P118" s="18"/>
      <c r="Q118" s="18"/>
      <c r="R118" s="18"/>
      <c r="S118" s="18"/>
      <c r="T118" s="18"/>
      <c r="U118" s="18"/>
      <c r="V118" s="18"/>
      <c r="W118" s="18"/>
      <c r="X118" s="29"/>
    </row>
    <row r="119" spans="1:24" ht="47.25" customHeight="1" x14ac:dyDescent="0.25">
      <c r="A119" s="1"/>
      <c r="B119" s="30"/>
      <c r="C119" s="615"/>
      <c r="D119" s="539"/>
      <c r="E119" s="579"/>
      <c r="F119" s="580"/>
      <c r="G119" s="580"/>
      <c r="H119" s="581"/>
      <c r="I119" s="335"/>
      <c r="J119" s="335"/>
      <c r="K119" s="335"/>
      <c r="L119" s="335"/>
      <c r="M119" s="335"/>
      <c r="N119" s="335"/>
      <c r="O119" s="325"/>
      <c r="P119" s="18"/>
      <c r="Q119" s="18"/>
      <c r="R119" s="18"/>
      <c r="S119" s="18"/>
      <c r="T119" s="18"/>
      <c r="U119" s="18"/>
      <c r="V119" s="18"/>
      <c r="W119" s="18"/>
      <c r="X119" s="29"/>
    </row>
    <row r="120" spans="1:24" ht="47.25" customHeight="1" x14ac:dyDescent="0.25">
      <c r="A120" s="1"/>
      <c r="B120" s="30"/>
      <c r="C120" s="615"/>
      <c r="D120" s="539"/>
      <c r="E120" s="579"/>
      <c r="F120" s="580"/>
      <c r="G120" s="580"/>
      <c r="H120" s="581"/>
      <c r="I120" s="335"/>
      <c r="J120" s="335"/>
      <c r="K120" s="335"/>
      <c r="L120" s="335"/>
      <c r="M120" s="335"/>
      <c r="N120" s="335"/>
      <c r="O120" s="325"/>
      <c r="P120" s="18"/>
      <c r="Q120" s="18"/>
      <c r="R120" s="18"/>
      <c r="S120" s="18"/>
      <c r="T120" s="18"/>
      <c r="U120" s="18"/>
      <c r="V120" s="18"/>
      <c r="W120" s="18"/>
      <c r="X120" s="29"/>
    </row>
    <row r="121" spans="1:24" ht="47.25" customHeight="1" x14ac:dyDescent="0.25">
      <c r="A121" s="1"/>
      <c r="B121" s="30"/>
      <c r="C121" s="615"/>
      <c r="D121" s="539"/>
      <c r="E121" s="579"/>
      <c r="F121" s="580"/>
      <c r="G121" s="580"/>
      <c r="H121" s="581"/>
      <c r="I121" s="335"/>
      <c r="J121" s="335"/>
      <c r="K121" s="335"/>
      <c r="L121" s="335"/>
      <c r="M121" s="335"/>
      <c r="N121" s="335"/>
      <c r="O121" s="325"/>
      <c r="P121" s="18"/>
      <c r="Q121" s="18"/>
      <c r="R121" s="18"/>
      <c r="S121" s="18"/>
      <c r="T121" s="18"/>
      <c r="U121" s="18"/>
      <c r="V121" s="18"/>
      <c r="W121" s="18"/>
      <c r="X121" s="29"/>
    </row>
    <row r="122" spans="1:24" ht="47.25" customHeight="1" x14ac:dyDescent="0.25">
      <c r="A122" s="1"/>
      <c r="B122" s="30"/>
      <c r="C122" s="615"/>
      <c r="D122" s="539"/>
      <c r="E122" s="579"/>
      <c r="F122" s="580"/>
      <c r="G122" s="580"/>
      <c r="H122" s="581"/>
      <c r="I122" s="335"/>
      <c r="J122" s="335"/>
      <c r="K122" s="335"/>
      <c r="L122" s="335"/>
      <c r="M122" s="335"/>
      <c r="N122" s="335"/>
      <c r="O122" s="325"/>
      <c r="P122" s="18"/>
      <c r="Q122" s="18"/>
      <c r="R122" s="18"/>
      <c r="S122" s="18"/>
      <c r="T122" s="18"/>
      <c r="U122" s="18"/>
      <c r="V122" s="18"/>
      <c r="W122" s="18"/>
      <c r="X122" s="29"/>
    </row>
    <row r="123" spans="1:24" ht="47.25" customHeight="1" x14ac:dyDescent="0.25">
      <c r="A123" s="1"/>
      <c r="B123" s="30"/>
      <c r="C123" s="615"/>
      <c r="D123" s="539"/>
      <c r="E123" s="579"/>
      <c r="F123" s="580"/>
      <c r="G123" s="580"/>
      <c r="H123" s="581"/>
      <c r="I123" s="335"/>
      <c r="J123" s="335"/>
      <c r="K123" s="335"/>
      <c r="L123" s="335"/>
      <c r="M123" s="335"/>
      <c r="N123" s="335"/>
      <c r="O123" s="325"/>
      <c r="P123" s="18"/>
      <c r="Q123" s="18"/>
      <c r="R123" s="18"/>
      <c r="S123" s="18"/>
      <c r="T123" s="18"/>
      <c r="U123" s="18"/>
      <c r="V123" s="18"/>
      <c r="W123" s="18"/>
      <c r="X123" s="29"/>
    </row>
    <row r="124" spans="1:24" ht="47.25" customHeight="1" x14ac:dyDescent="0.25">
      <c r="B124" s="30"/>
      <c r="C124" s="615"/>
      <c r="D124" s="539"/>
      <c r="E124" s="579"/>
      <c r="F124" s="580"/>
      <c r="G124" s="580"/>
      <c r="H124" s="581"/>
      <c r="I124" s="335"/>
      <c r="J124" s="335"/>
      <c r="K124" s="335"/>
      <c r="L124" s="335"/>
      <c r="M124" s="335"/>
      <c r="N124" s="335"/>
      <c r="O124" s="325"/>
      <c r="P124" s="18"/>
      <c r="Q124" s="18"/>
      <c r="R124" s="18"/>
      <c r="S124" s="18"/>
      <c r="T124" s="18"/>
      <c r="U124" s="18"/>
      <c r="V124" s="18"/>
      <c r="W124" s="18"/>
      <c r="X124" s="29"/>
    </row>
    <row r="125" spans="1:24" ht="47.25" customHeight="1" x14ac:dyDescent="0.25">
      <c r="B125" s="30"/>
      <c r="C125" s="615"/>
      <c r="D125" s="539"/>
      <c r="E125" s="579"/>
      <c r="F125" s="580"/>
      <c r="G125" s="580"/>
      <c r="H125" s="581"/>
      <c r="I125" s="335"/>
      <c r="J125" s="335"/>
      <c r="K125" s="335"/>
      <c r="L125" s="335"/>
      <c r="M125" s="335"/>
      <c r="N125" s="335"/>
      <c r="O125" s="325"/>
      <c r="P125" s="18"/>
      <c r="Q125" s="18"/>
      <c r="R125" s="18"/>
      <c r="S125" s="18"/>
      <c r="T125" s="18"/>
      <c r="U125" s="18"/>
      <c r="V125" s="18"/>
      <c r="W125" s="18"/>
      <c r="X125" s="29"/>
    </row>
    <row r="126" spans="1:24" ht="47.25" customHeight="1" x14ac:dyDescent="0.25">
      <c r="B126" s="30"/>
      <c r="C126" s="615"/>
      <c r="D126" s="539"/>
      <c r="E126" s="579"/>
      <c r="F126" s="580"/>
      <c r="G126" s="580"/>
      <c r="H126" s="581"/>
      <c r="I126" s="335"/>
      <c r="J126" s="335"/>
      <c r="K126" s="335"/>
      <c r="L126" s="335"/>
      <c r="M126" s="335"/>
      <c r="N126" s="335"/>
      <c r="O126" s="325"/>
      <c r="P126" s="18"/>
      <c r="Q126" s="18"/>
      <c r="R126" s="18"/>
      <c r="S126" s="18"/>
      <c r="T126" s="18"/>
      <c r="U126" s="18"/>
      <c r="V126" s="18"/>
      <c r="W126" s="18"/>
      <c r="X126" s="29"/>
    </row>
    <row r="127" spans="1:24" ht="47.25" customHeight="1" x14ac:dyDescent="0.25">
      <c r="B127" s="30"/>
      <c r="C127" s="615"/>
      <c r="D127" s="539"/>
      <c r="E127" s="579"/>
      <c r="F127" s="580"/>
      <c r="G127" s="580"/>
      <c r="H127" s="581"/>
      <c r="I127" s="335"/>
      <c r="J127" s="335"/>
      <c r="K127" s="335"/>
      <c r="L127" s="335"/>
      <c r="M127" s="335"/>
      <c r="N127" s="335"/>
      <c r="O127" s="325"/>
      <c r="P127" s="18"/>
      <c r="Q127" s="18"/>
      <c r="R127" s="18"/>
      <c r="S127" s="18"/>
      <c r="T127" s="18"/>
      <c r="U127" s="18"/>
      <c r="V127" s="18"/>
      <c r="W127" s="18"/>
      <c r="X127" s="29"/>
    </row>
    <row r="128" spans="1:24" ht="47.25" customHeight="1" x14ac:dyDescent="0.25">
      <c r="B128" s="30"/>
      <c r="C128" s="615"/>
      <c r="D128" s="539"/>
      <c r="E128" s="579"/>
      <c r="F128" s="580"/>
      <c r="G128" s="580"/>
      <c r="H128" s="581"/>
      <c r="I128" s="335"/>
      <c r="J128" s="335"/>
      <c r="K128" s="335"/>
      <c r="L128" s="335"/>
      <c r="M128" s="335"/>
      <c r="N128" s="335"/>
      <c r="O128" s="325"/>
      <c r="P128" s="18"/>
      <c r="Q128" s="18"/>
      <c r="R128" s="18"/>
      <c r="S128" s="18"/>
      <c r="T128" s="18"/>
      <c r="U128" s="18"/>
      <c r="V128" s="18"/>
      <c r="W128" s="18"/>
      <c r="X128" s="29"/>
    </row>
    <row r="129" spans="2:24" ht="47.25" customHeight="1" x14ac:dyDescent="0.25">
      <c r="B129" s="30"/>
      <c r="C129" s="615"/>
      <c r="D129" s="539"/>
      <c r="E129" s="579"/>
      <c r="F129" s="580"/>
      <c r="G129" s="580"/>
      <c r="H129" s="581"/>
      <c r="I129" s="335"/>
      <c r="J129" s="335"/>
      <c r="K129" s="335"/>
      <c r="L129" s="335"/>
      <c r="M129" s="335"/>
      <c r="N129" s="335"/>
      <c r="O129" s="325"/>
      <c r="P129" s="18"/>
      <c r="Q129" s="18"/>
      <c r="R129" s="18"/>
      <c r="S129" s="18"/>
      <c r="T129" s="18"/>
      <c r="U129" s="18"/>
      <c r="V129" s="18"/>
      <c r="W129" s="18"/>
      <c r="X129" s="29"/>
    </row>
    <row r="130" spans="2:24" ht="47.25" customHeight="1" x14ac:dyDescent="0.25">
      <c r="B130" s="30"/>
      <c r="C130" s="615"/>
      <c r="D130" s="539"/>
      <c r="E130" s="579"/>
      <c r="F130" s="580"/>
      <c r="G130" s="580"/>
      <c r="H130" s="581"/>
      <c r="I130" s="335"/>
      <c r="J130" s="335"/>
      <c r="K130" s="335"/>
      <c r="L130" s="335"/>
      <c r="M130" s="335"/>
      <c r="N130" s="335"/>
      <c r="O130" s="325"/>
      <c r="P130" s="18"/>
      <c r="Q130" s="18"/>
      <c r="R130" s="18"/>
      <c r="S130" s="18"/>
      <c r="T130" s="18"/>
      <c r="U130" s="18"/>
      <c r="V130" s="18"/>
      <c r="W130" s="18"/>
      <c r="X130" s="29"/>
    </row>
    <row r="131" spans="2:24" ht="47.25" customHeight="1" x14ac:dyDescent="0.25">
      <c r="B131" s="30"/>
      <c r="C131" s="615"/>
      <c r="D131" s="539"/>
      <c r="E131" s="579"/>
      <c r="F131" s="580"/>
      <c r="G131" s="580"/>
      <c r="H131" s="581"/>
      <c r="I131" s="335"/>
      <c r="J131" s="335"/>
      <c r="K131" s="335"/>
      <c r="L131" s="335"/>
      <c r="M131" s="335"/>
      <c r="N131" s="335"/>
      <c r="O131" s="325"/>
      <c r="P131" s="18"/>
      <c r="Q131" s="18"/>
      <c r="R131" s="18"/>
      <c r="S131" s="18"/>
      <c r="T131" s="18"/>
      <c r="U131" s="18"/>
      <c r="V131" s="18"/>
      <c r="W131" s="18"/>
      <c r="X131" s="29"/>
    </row>
    <row r="132" spans="2:24" ht="47.25" customHeight="1" x14ac:dyDescent="0.25">
      <c r="B132" s="30"/>
      <c r="C132" s="615"/>
      <c r="D132" s="539"/>
      <c r="E132" s="579"/>
      <c r="F132" s="580"/>
      <c r="G132" s="580"/>
      <c r="H132" s="581"/>
      <c r="I132" s="335"/>
      <c r="J132" s="335"/>
      <c r="K132" s="335"/>
      <c r="L132" s="335"/>
      <c r="M132" s="335"/>
      <c r="N132" s="335"/>
      <c r="O132" s="325"/>
      <c r="P132" s="18"/>
      <c r="Q132" s="18"/>
      <c r="R132" s="18"/>
      <c r="S132" s="18"/>
      <c r="T132" s="18"/>
      <c r="U132" s="18"/>
      <c r="V132" s="18"/>
      <c r="W132" s="18"/>
      <c r="X132" s="29"/>
    </row>
    <row r="133" spans="2:24" ht="47.25" customHeight="1" thickBot="1" x14ac:dyDescent="0.3">
      <c r="B133" s="30"/>
      <c r="C133" s="615"/>
      <c r="D133" s="539"/>
      <c r="E133" s="576"/>
      <c r="F133" s="577"/>
      <c r="G133" s="577"/>
      <c r="H133" s="578"/>
      <c r="I133" s="336"/>
      <c r="J133" s="336"/>
      <c r="K133" s="336"/>
      <c r="L133" s="336"/>
      <c r="M133" s="336"/>
      <c r="N133" s="336"/>
      <c r="O133" s="326"/>
      <c r="P133" s="18"/>
      <c r="Q133" s="18"/>
      <c r="R133" s="18"/>
      <c r="S133" s="18"/>
      <c r="T133" s="18"/>
      <c r="U133" s="18"/>
      <c r="V133" s="18"/>
      <c r="W133" s="18"/>
      <c r="X133" s="29"/>
    </row>
    <row r="134" spans="2:24" ht="18.75" x14ac:dyDescent="0.25">
      <c r="B134" s="36"/>
      <c r="C134" s="372"/>
      <c r="D134" s="372"/>
      <c r="E134" s="372"/>
      <c r="F134" s="372"/>
      <c r="G134" s="372"/>
      <c r="H134" s="372"/>
      <c r="I134" s="372"/>
      <c r="J134" s="372"/>
      <c r="K134" s="372"/>
      <c r="L134" s="372"/>
      <c r="M134" s="372"/>
      <c r="N134" s="372"/>
      <c r="O134" s="372"/>
      <c r="P134" s="35"/>
      <c r="Q134" s="35"/>
      <c r="R134" s="35"/>
      <c r="S134" s="35"/>
      <c r="T134" s="35"/>
      <c r="U134" s="35"/>
      <c r="V134" s="35"/>
      <c r="W134" s="35"/>
      <c r="X134" s="52"/>
    </row>
    <row r="135" spans="2:24" x14ac:dyDescent="0.25">
      <c r="C135" s="373"/>
      <c r="D135" s="373"/>
      <c r="E135" s="373"/>
      <c r="F135" s="373"/>
      <c r="G135" s="373"/>
      <c r="H135" s="373"/>
      <c r="I135" s="373"/>
      <c r="J135" s="373"/>
      <c r="K135" s="374"/>
      <c r="L135" s="374"/>
      <c r="M135" s="374"/>
      <c r="N135" s="374"/>
      <c r="O135" s="374"/>
    </row>
    <row r="136" spans="2:24" ht="15.75" thickBot="1" x14ac:dyDescent="0.3">
      <c r="C136" s="373"/>
      <c r="D136" s="373"/>
      <c r="E136" s="373"/>
      <c r="F136" s="373"/>
      <c r="G136" s="373"/>
      <c r="H136" s="373"/>
      <c r="I136" s="373"/>
      <c r="J136" s="373"/>
      <c r="K136" s="374"/>
      <c r="L136" s="374"/>
      <c r="M136" s="374"/>
      <c r="N136" s="374"/>
      <c r="O136" s="374"/>
    </row>
    <row r="137" spans="2:24" ht="15.75" thickBot="1" x14ac:dyDescent="0.3">
      <c r="B137" s="68"/>
      <c r="C137" s="582" t="s">
        <v>52</v>
      </c>
      <c r="D137" s="582"/>
      <c r="E137" s="582"/>
      <c r="F137" s="582"/>
      <c r="G137" s="582"/>
      <c r="H137" s="366"/>
      <c r="I137" s="366"/>
      <c r="J137" s="582"/>
      <c r="K137" s="582"/>
      <c r="L137" s="582"/>
      <c r="M137" s="582"/>
      <c r="N137" s="582"/>
      <c r="O137" s="366"/>
      <c r="P137" s="69"/>
      <c r="Q137" s="582"/>
      <c r="R137" s="582"/>
      <c r="S137" s="582"/>
      <c r="T137" s="582"/>
      <c r="U137" s="69"/>
      <c r="V137" s="69"/>
      <c r="W137" s="77"/>
      <c r="X137" s="78"/>
    </row>
    <row r="138" spans="2:24" x14ac:dyDescent="0.25">
      <c r="B138" s="70"/>
      <c r="C138" s="375"/>
      <c r="D138" s="376"/>
      <c r="E138" s="376"/>
      <c r="F138" s="376"/>
      <c r="G138" s="376"/>
      <c r="H138" s="376"/>
      <c r="I138" s="376"/>
      <c r="J138" s="376"/>
      <c r="K138" s="376"/>
      <c r="L138" s="376"/>
      <c r="M138" s="376"/>
      <c r="N138" s="376"/>
      <c r="O138" s="376"/>
      <c r="P138" s="71"/>
      <c r="Q138" s="71"/>
      <c r="R138" s="71"/>
      <c r="S138" s="71"/>
      <c r="T138" s="71"/>
      <c r="U138" s="71"/>
      <c r="V138" s="71"/>
      <c r="W138" s="71"/>
      <c r="X138" s="72"/>
    </row>
    <row r="139" spans="2:24" ht="60" x14ac:dyDescent="0.25">
      <c r="B139" s="70"/>
      <c r="C139" s="375" t="s">
        <v>671</v>
      </c>
      <c r="D139" s="375"/>
      <c r="E139" s="375"/>
      <c r="F139" s="376"/>
      <c r="G139" s="376"/>
      <c r="H139" s="376"/>
      <c r="I139" s="376"/>
      <c r="J139" s="376"/>
      <c r="K139" s="376"/>
      <c r="L139" s="376"/>
      <c r="M139" s="376"/>
      <c r="N139" s="376"/>
      <c r="O139" s="376"/>
      <c r="P139" s="71"/>
      <c r="Q139" s="71"/>
      <c r="R139" s="71"/>
      <c r="S139" s="71"/>
      <c r="T139" s="71"/>
      <c r="U139" s="71"/>
      <c r="V139" s="71"/>
      <c r="W139" s="71"/>
      <c r="X139" s="72"/>
    </row>
    <row r="140" spans="2:24" ht="23.25" customHeight="1" thickBot="1" x14ac:dyDescent="0.3">
      <c r="B140" s="73"/>
      <c r="C140" s="375"/>
      <c r="D140" s="376"/>
      <c r="E140" s="376"/>
      <c r="F140" s="376"/>
      <c r="G140" s="376"/>
      <c r="H140" s="376"/>
      <c r="I140" s="376"/>
      <c r="J140" s="376"/>
      <c r="K140" s="376"/>
      <c r="L140" s="376"/>
      <c r="M140" s="376"/>
      <c r="N140" s="376"/>
      <c r="O140" s="376"/>
      <c r="P140" s="71"/>
      <c r="Q140" s="71"/>
      <c r="R140" s="71"/>
      <c r="S140" s="71"/>
      <c r="T140" s="71"/>
      <c r="U140" s="71"/>
      <c r="V140" s="71"/>
      <c r="W140" s="71"/>
      <c r="X140" s="72"/>
    </row>
    <row r="141" spans="2:24" ht="51.75" customHeight="1" x14ac:dyDescent="0.25">
      <c r="B141" s="73"/>
      <c r="C141" s="265" t="s">
        <v>669</v>
      </c>
      <c r="D141" s="596" t="s">
        <v>53</v>
      </c>
      <c r="E141" s="596"/>
      <c r="F141" s="596"/>
      <c r="G141" s="596"/>
      <c r="H141" s="596"/>
      <c r="I141" s="596" t="s">
        <v>577</v>
      </c>
      <c r="J141" s="596"/>
      <c r="K141" s="596" t="s">
        <v>576</v>
      </c>
      <c r="L141" s="596"/>
      <c r="M141" s="596" t="s">
        <v>8</v>
      </c>
      <c r="N141" s="602"/>
      <c r="O141" s="376"/>
      <c r="P141" s="71"/>
      <c r="Q141" s="71"/>
      <c r="R141" s="71"/>
      <c r="S141" s="71"/>
      <c r="T141" s="71"/>
      <c r="U141" s="71"/>
      <c r="V141" s="71"/>
      <c r="W141" s="71"/>
      <c r="X141" s="72"/>
    </row>
    <row r="142" spans="2:24" ht="47.25" customHeight="1" x14ac:dyDescent="0.25">
      <c r="B142" s="73"/>
      <c r="C142" s="327"/>
      <c r="D142" s="593"/>
      <c r="E142" s="593"/>
      <c r="F142" s="593"/>
      <c r="G142" s="593"/>
      <c r="H142" s="593"/>
      <c r="I142" s="598"/>
      <c r="J142" s="598"/>
      <c r="K142" s="600"/>
      <c r="L142" s="600"/>
      <c r="M142" s="600"/>
      <c r="N142" s="603"/>
      <c r="O142" s="376"/>
      <c r="P142" s="71"/>
      <c r="Q142" s="71"/>
      <c r="R142" s="71"/>
      <c r="S142" s="71"/>
      <c r="T142" s="71"/>
      <c r="U142" s="71"/>
      <c r="V142" s="71"/>
      <c r="W142" s="71"/>
      <c r="X142" s="72"/>
    </row>
    <row r="143" spans="2:24" ht="47.25" customHeight="1" x14ac:dyDescent="0.25">
      <c r="B143" s="73"/>
      <c r="C143" s="328"/>
      <c r="D143" s="594"/>
      <c r="E143" s="594"/>
      <c r="F143" s="594"/>
      <c r="G143" s="594"/>
      <c r="H143" s="594"/>
      <c r="I143" s="597"/>
      <c r="J143" s="597"/>
      <c r="K143" s="599"/>
      <c r="L143" s="599"/>
      <c r="M143" s="599"/>
      <c r="N143" s="604"/>
      <c r="O143" s="376"/>
      <c r="P143" s="71"/>
      <c r="Q143" s="71"/>
      <c r="R143" s="71"/>
      <c r="S143" s="71"/>
      <c r="T143" s="71"/>
      <c r="U143" s="71"/>
      <c r="V143" s="71"/>
      <c r="W143" s="71"/>
      <c r="X143" s="72"/>
    </row>
    <row r="144" spans="2:24" ht="47.25" customHeight="1" x14ac:dyDescent="0.25">
      <c r="B144" s="73"/>
      <c r="C144" s="328"/>
      <c r="D144" s="594"/>
      <c r="E144" s="594"/>
      <c r="F144" s="594"/>
      <c r="G144" s="594"/>
      <c r="H144" s="594"/>
      <c r="I144" s="597"/>
      <c r="J144" s="597"/>
      <c r="K144" s="599"/>
      <c r="L144" s="599"/>
      <c r="M144" s="599"/>
      <c r="N144" s="604"/>
      <c r="O144" s="376"/>
      <c r="P144" s="71"/>
      <c r="Q144" s="71"/>
      <c r="R144" s="71"/>
      <c r="S144" s="71"/>
      <c r="T144" s="71"/>
      <c r="U144" s="71"/>
      <c r="V144" s="71"/>
      <c r="W144" s="71"/>
      <c r="X144" s="72"/>
    </row>
    <row r="145" spans="2:24" ht="47.25" customHeight="1" x14ac:dyDescent="0.25">
      <c r="B145" s="73"/>
      <c r="C145" s="328"/>
      <c r="D145" s="594"/>
      <c r="E145" s="594"/>
      <c r="F145" s="594"/>
      <c r="G145" s="594"/>
      <c r="H145" s="594"/>
      <c r="I145" s="597"/>
      <c r="J145" s="597"/>
      <c r="K145" s="599"/>
      <c r="L145" s="599"/>
      <c r="M145" s="599"/>
      <c r="N145" s="604"/>
      <c r="O145" s="376"/>
      <c r="P145" s="71"/>
      <c r="Q145" s="71"/>
      <c r="R145" s="71"/>
      <c r="S145" s="71"/>
      <c r="T145" s="71"/>
      <c r="U145" s="71"/>
      <c r="V145" s="71"/>
      <c r="W145" s="71"/>
      <c r="X145" s="72"/>
    </row>
    <row r="146" spans="2:24" ht="47.25" customHeight="1" x14ac:dyDescent="0.25">
      <c r="B146" s="73"/>
      <c r="C146" s="328"/>
      <c r="D146" s="594"/>
      <c r="E146" s="594"/>
      <c r="F146" s="594"/>
      <c r="G146" s="594"/>
      <c r="H146" s="594"/>
      <c r="I146" s="597"/>
      <c r="J146" s="597"/>
      <c r="K146" s="599"/>
      <c r="L146" s="599"/>
      <c r="M146" s="599"/>
      <c r="N146" s="604"/>
      <c r="O146" s="376"/>
      <c r="P146" s="71"/>
      <c r="Q146" s="71"/>
      <c r="R146" s="71"/>
      <c r="S146" s="71"/>
      <c r="T146" s="71"/>
      <c r="U146" s="71"/>
      <c r="V146" s="71"/>
      <c r="W146" s="71"/>
      <c r="X146" s="72"/>
    </row>
    <row r="147" spans="2:24" ht="47.25" customHeight="1" x14ac:dyDescent="0.25">
      <c r="B147" s="73"/>
      <c r="C147" s="328"/>
      <c r="D147" s="594"/>
      <c r="E147" s="594"/>
      <c r="F147" s="594"/>
      <c r="G147" s="594"/>
      <c r="H147" s="594"/>
      <c r="I147" s="597"/>
      <c r="J147" s="597"/>
      <c r="K147" s="599"/>
      <c r="L147" s="599"/>
      <c r="M147" s="599"/>
      <c r="N147" s="604"/>
      <c r="O147" s="376"/>
      <c r="P147" s="71"/>
      <c r="Q147" s="71"/>
      <c r="R147" s="71"/>
      <c r="S147" s="71"/>
      <c r="T147" s="71"/>
      <c r="U147" s="71"/>
      <c r="V147" s="71"/>
      <c r="W147" s="71"/>
      <c r="X147" s="72"/>
    </row>
    <row r="148" spans="2:24" ht="47.25" customHeight="1" x14ac:dyDescent="0.25">
      <c r="B148" s="73"/>
      <c r="C148" s="328"/>
      <c r="D148" s="594"/>
      <c r="E148" s="594"/>
      <c r="F148" s="594"/>
      <c r="G148" s="594"/>
      <c r="H148" s="594"/>
      <c r="I148" s="597"/>
      <c r="J148" s="597"/>
      <c r="K148" s="599"/>
      <c r="L148" s="599"/>
      <c r="M148" s="599"/>
      <c r="N148" s="604"/>
      <c r="O148" s="376"/>
      <c r="P148" s="71"/>
      <c r="Q148" s="71"/>
      <c r="R148" s="71"/>
      <c r="S148" s="71"/>
      <c r="T148" s="71"/>
      <c r="U148" s="71"/>
      <c r="V148" s="71"/>
      <c r="W148" s="71"/>
      <c r="X148" s="72"/>
    </row>
    <row r="149" spans="2:24" ht="47.25" customHeight="1" x14ac:dyDescent="0.25">
      <c r="B149" s="73"/>
      <c r="C149" s="328"/>
      <c r="D149" s="594"/>
      <c r="E149" s="594"/>
      <c r="F149" s="594"/>
      <c r="G149" s="594"/>
      <c r="H149" s="594"/>
      <c r="I149" s="597"/>
      <c r="J149" s="597"/>
      <c r="K149" s="599"/>
      <c r="L149" s="599"/>
      <c r="M149" s="599"/>
      <c r="N149" s="604"/>
      <c r="O149" s="376"/>
      <c r="P149" s="71"/>
      <c r="Q149" s="71"/>
      <c r="R149" s="71"/>
      <c r="S149" s="71"/>
      <c r="T149" s="71"/>
      <c r="U149" s="71"/>
      <c r="V149" s="71"/>
      <c r="W149" s="71"/>
      <c r="X149" s="72"/>
    </row>
    <row r="150" spans="2:24" ht="47.25" customHeight="1" x14ac:dyDescent="0.25">
      <c r="B150" s="73"/>
      <c r="C150" s="328"/>
      <c r="D150" s="594"/>
      <c r="E150" s="594"/>
      <c r="F150" s="594"/>
      <c r="G150" s="594"/>
      <c r="H150" s="594"/>
      <c r="I150" s="597"/>
      <c r="J150" s="597"/>
      <c r="K150" s="599"/>
      <c r="L150" s="599"/>
      <c r="M150" s="599"/>
      <c r="N150" s="604"/>
      <c r="O150" s="376"/>
      <c r="P150" s="71"/>
      <c r="Q150" s="71"/>
      <c r="R150" s="71"/>
      <c r="S150" s="71"/>
      <c r="T150" s="71"/>
      <c r="U150" s="71"/>
      <c r="V150" s="71"/>
      <c r="W150" s="71"/>
      <c r="X150" s="72"/>
    </row>
    <row r="151" spans="2:24" ht="47.25" customHeight="1" x14ac:dyDescent="0.25">
      <c r="B151" s="73"/>
      <c r="C151" s="328"/>
      <c r="D151" s="594"/>
      <c r="E151" s="594"/>
      <c r="F151" s="594"/>
      <c r="G151" s="594"/>
      <c r="H151" s="594"/>
      <c r="I151" s="597"/>
      <c r="J151" s="597"/>
      <c r="K151" s="599"/>
      <c r="L151" s="599"/>
      <c r="M151" s="599"/>
      <c r="N151" s="604"/>
      <c r="O151" s="376"/>
      <c r="P151" s="71"/>
      <c r="Q151" s="71"/>
      <c r="R151" s="71"/>
      <c r="S151" s="71"/>
      <c r="T151" s="71"/>
      <c r="U151" s="71"/>
      <c r="V151" s="71"/>
      <c r="W151" s="71"/>
      <c r="X151" s="72"/>
    </row>
    <row r="152" spans="2:24" ht="47.25" customHeight="1" x14ac:dyDescent="0.25">
      <c r="B152" s="73"/>
      <c r="C152" s="328"/>
      <c r="D152" s="594"/>
      <c r="E152" s="594"/>
      <c r="F152" s="594"/>
      <c r="G152" s="594"/>
      <c r="H152" s="594"/>
      <c r="I152" s="597"/>
      <c r="J152" s="597"/>
      <c r="K152" s="599"/>
      <c r="L152" s="599"/>
      <c r="M152" s="599"/>
      <c r="N152" s="604"/>
      <c r="O152" s="376"/>
      <c r="P152" s="71"/>
      <c r="Q152" s="71"/>
      <c r="R152" s="71"/>
      <c r="S152" s="71"/>
      <c r="T152" s="71"/>
      <c r="U152" s="71"/>
      <c r="V152" s="71"/>
      <c r="W152" s="71"/>
      <c r="X152" s="72"/>
    </row>
    <row r="153" spans="2:24" ht="47.25" customHeight="1" x14ac:dyDescent="0.25">
      <c r="B153" s="73"/>
      <c r="C153" s="328"/>
      <c r="D153" s="594"/>
      <c r="E153" s="594"/>
      <c r="F153" s="594"/>
      <c r="G153" s="594"/>
      <c r="H153" s="594"/>
      <c r="I153" s="597"/>
      <c r="J153" s="597"/>
      <c r="K153" s="599"/>
      <c r="L153" s="599"/>
      <c r="M153" s="599"/>
      <c r="N153" s="604"/>
      <c r="O153" s="376"/>
      <c r="P153" s="71"/>
      <c r="Q153" s="71"/>
      <c r="R153" s="71"/>
      <c r="S153" s="71"/>
      <c r="T153" s="71"/>
      <c r="U153" s="71"/>
      <c r="V153" s="71"/>
      <c r="W153" s="71"/>
      <c r="X153" s="72"/>
    </row>
    <row r="154" spans="2:24" ht="47.25" customHeight="1" x14ac:dyDescent="0.25">
      <c r="B154" s="73"/>
      <c r="C154" s="328"/>
      <c r="D154" s="594"/>
      <c r="E154" s="594"/>
      <c r="F154" s="594"/>
      <c r="G154" s="594"/>
      <c r="H154" s="594"/>
      <c r="I154" s="597"/>
      <c r="J154" s="597"/>
      <c r="K154" s="599"/>
      <c r="L154" s="599"/>
      <c r="M154" s="599"/>
      <c r="N154" s="604"/>
      <c r="O154" s="376"/>
      <c r="P154" s="71"/>
      <c r="Q154" s="71"/>
      <c r="R154" s="71"/>
      <c r="S154" s="71"/>
      <c r="T154" s="71"/>
      <c r="U154" s="71"/>
      <c r="V154" s="71"/>
      <c r="W154" s="71"/>
      <c r="X154" s="72"/>
    </row>
    <row r="155" spans="2:24" ht="47.25" customHeight="1" x14ac:dyDescent="0.25">
      <c r="B155" s="73"/>
      <c r="C155" s="328"/>
      <c r="D155" s="594"/>
      <c r="E155" s="594"/>
      <c r="F155" s="594"/>
      <c r="G155" s="594"/>
      <c r="H155" s="594"/>
      <c r="I155" s="597"/>
      <c r="J155" s="597"/>
      <c r="K155" s="599"/>
      <c r="L155" s="599"/>
      <c r="M155" s="599"/>
      <c r="N155" s="604"/>
      <c r="O155" s="376"/>
      <c r="P155" s="71"/>
      <c r="Q155" s="71"/>
      <c r="R155" s="71"/>
      <c r="S155" s="71"/>
      <c r="T155" s="71"/>
      <c r="U155" s="71"/>
      <c r="V155" s="71"/>
      <c r="W155" s="71"/>
      <c r="X155" s="72"/>
    </row>
    <row r="156" spans="2:24" ht="47.25" customHeight="1" x14ac:dyDescent="0.25">
      <c r="B156" s="73"/>
      <c r="C156" s="328"/>
      <c r="D156" s="594"/>
      <c r="E156" s="594"/>
      <c r="F156" s="594"/>
      <c r="G156" s="594"/>
      <c r="H156" s="594"/>
      <c r="I156" s="597"/>
      <c r="J156" s="597"/>
      <c r="K156" s="599"/>
      <c r="L156" s="599"/>
      <c r="M156" s="599"/>
      <c r="N156" s="604"/>
      <c r="O156" s="376"/>
      <c r="P156" s="71"/>
      <c r="Q156" s="71"/>
      <c r="R156" s="71"/>
      <c r="S156" s="71"/>
      <c r="T156" s="71"/>
      <c r="U156" s="71"/>
      <c r="V156" s="71"/>
      <c r="W156" s="71"/>
      <c r="X156" s="72"/>
    </row>
    <row r="157" spans="2:24" ht="47.25" customHeight="1" x14ac:dyDescent="0.25">
      <c r="B157" s="73"/>
      <c r="C157" s="328"/>
      <c r="D157" s="594"/>
      <c r="E157" s="594"/>
      <c r="F157" s="594"/>
      <c r="G157" s="594"/>
      <c r="H157" s="594"/>
      <c r="I157" s="597"/>
      <c r="J157" s="597"/>
      <c r="K157" s="599"/>
      <c r="L157" s="599"/>
      <c r="M157" s="599"/>
      <c r="N157" s="604"/>
      <c r="O157" s="376"/>
      <c r="P157" s="71"/>
      <c r="Q157" s="71"/>
      <c r="R157" s="71"/>
      <c r="S157" s="71"/>
      <c r="T157" s="71"/>
      <c r="U157" s="71"/>
      <c r="V157" s="71"/>
      <c r="W157" s="71"/>
      <c r="X157" s="72"/>
    </row>
    <row r="158" spans="2:24" ht="47.25" customHeight="1" x14ac:dyDescent="0.25">
      <c r="B158" s="73"/>
      <c r="C158" s="328"/>
      <c r="D158" s="594"/>
      <c r="E158" s="594"/>
      <c r="F158" s="594"/>
      <c r="G158" s="594"/>
      <c r="H158" s="594"/>
      <c r="I158" s="597"/>
      <c r="J158" s="597"/>
      <c r="K158" s="599"/>
      <c r="L158" s="599"/>
      <c r="M158" s="599"/>
      <c r="N158" s="604"/>
      <c r="O158" s="376"/>
      <c r="P158" s="71"/>
      <c r="Q158" s="71"/>
      <c r="R158" s="71"/>
      <c r="S158" s="71"/>
      <c r="T158" s="71"/>
      <c r="U158" s="71"/>
      <c r="V158" s="71"/>
      <c r="W158" s="71"/>
      <c r="X158" s="72"/>
    </row>
    <row r="159" spans="2:24" ht="47.25" customHeight="1" thickBot="1" x14ac:dyDescent="0.3">
      <c r="B159" s="73"/>
      <c r="C159" s="329"/>
      <c r="D159" s="595"/>
      <c r="E159" s="595"/>
      <c r="F159" s="595"/>
      <c r="G159" s="595"/>
      <c r="H159" s="595"/>
      <c r="I159" s="583"/>
      <c r="J159" s="583"/>
      <c r="K159" s="601"/>
      <c r="L159" s="601"/>
      <c r="M159" s="601"/>
      <c r="N159" s="605"/>
      <c r="O159" s="376"/>
      <c r="P159" s="71"/>
      <c r="Q159" s="71"/>
      <c r="R159" s="71"/>
      <c r="S159" s="71"/>
      <c r="T159" s="71"/>
      <c r="U159" s="71"/>
      <c r="V159" s="71"/>
      <c r="W159" s="71"/>
      <c r="X159" s="72"/>
    </row>
    <row r="160" spans="2:24" x14ac:dyDescent="0.25">
      <c r="B160" s="73"/>
      <c r="C160" s="376"/>
      <c r="D160" s="376"/>
      <c r="E160" s="376"/>
      <c r="F160" s="376"/>
      <c r="G160" s="376"/>
      <c r="H160" s="376"/>
      <c r="I160" s="376"/>
      <c r="J160" s="376"/>
      <c r="K160" s="376"/>
      <c r="L160" s="376"/>
      <c r="M160" s="376"/>
      <c r="N160" s="376"/>
      <c r="O160" s="376"/>
      <c r="P160" s="71"/>
      <c r="Q160" s="71"/>
      <c r="R160" s="71"/>
      <c r="S160" s="71"/>
      <c r="T160" s="71"/>
      <c r="U160" s="71"/>
      <c r="V160" s="71"/>
      <c r="W160" s="71"/>
      <c r="X160" s="72"/>
    </row>
    <row r="161" spans="2:24" x14ac:dyDescent="0.25">
      <c r="B161" s="73"/>
      <c r="C161" s="376"/>
      <c r="D161" s="376"/>
      <c r="E161" s="376"/>
      <c r="F161" s="376"/>
      <c r="G161" s="376"/>
      <c r="H161" s="376"/>
      <c r="I161" s="376"/>
      <c r="J161" s="376"/>
      <c r="K161" s="376"/>
      <c r="L161" s="376"/>
      <c r="M161" s="376"/>
      <c r="N161" s="376"/>
      <c r="O161" s="376"/>
      <c r="P161" s="71"/>
      <c r="Q161" s="71"/>
      <c r="R161" s="71"/>
      <c r="S161" s="71"/>
      <c r="T161" s="71"/>
      <c r="U161" s="71"/>
      <c r="V161" s="71"/>
      <c r="W161" s="71"/>
      <c r="X161" s="72"/>
    </row>
    <row r="162" spans="2:24" ht="60" x14ac:dyDescent="0.25">
      <c r="B162" s="70"/>
      <c r="C162" s="375" t="s">
        <v>672</v>
      </c>
      <c r="D162" s="376"/>
      <c r="E162" s="376"/>
      <c r="F162" s="376"/>
      <c r="G162" s="376"/>
      <c r="H162" s="376"/>
      <c r="I162" s="376"/>
      <c r="J162" s="376"/>
      <c r="K162" s="376"/>
      <c r="L162" s="376"/>
      <c r="M162" s="376"/>
      <c r="N162" s="376"/>
      <c r="O162" s="376"/>
      <c r="P162" s="71"/>
      <c r="Q162" s="71"/>
      <c r="R162" s="71"/>
      <c r="S162" s="71"/>
      <c r="T162" s="71"/>
      <c r="U162" s="71"/>
      <c r="V162" s="71"/>
      <c r="W162" s="71"/>
      <c r="X162" s="72"/>
    </row>
    <row r="163" spans="2:24" ht="15.75" thickBot="1" x14ac:dyDescent="0.3">
      <c r="B163" s="73"/>
      <c r="C163" s="376"/>
      <c r="D163" s="376"/>
      <c r="E163" s="376"/>
      <c r="F163" s="376"/>
      <c r="G163" s="376"/>
      <c r="H163" s="376"/>
      <c r="I163" s="376"/>
      <c r="J163" s="376"/>
      <c r="K163" s="376"/>
      <c r="L163" s="376"/>
      <c r="M163" s="376"/>
      <c r="N163" s="376"/>
      <c r="O163" s="376"/>
      <c r="P163" s="71"/>
      <c r="Q163" s="71"/>
      <c r="R163" s="71"/>
      <c r="S163" s="71"/>
      <c r="T163" s="71"/>
      <c r="U163" s="71"/>
      <c r="V163" s="71"/>
      <c r="W163" s="71"/>
      <c r="X163" s="72"/>
    </row>
    <row r="164" spans="2:24" x14ac:dyDescent="0.25">
      <c r="B164" s="73"/>
      <c r="C164" s="584"/>
      <c r="D164" s="585"/>
      <c r="E164" s="585"/>
      <c r="F164" s="585"/>
      <c r="G164" s="585"/>
      <c r="H164" s="585"/>
      <c r="I164" s="586"/>
      <c r="J164" s="376"/>
      <c r="K164" s="376"/>
      <c r="L164" s="376"/>
      <c r="M164" s="376"/>
      <c r="N164" s="376"/>
      <c r="O164" s="376"/>
      <c r="P164" s="71"/>
      <c r="Q164" s="71"/>
      <c r="R164" s="71"/>
      <c r="S164" s="71"/>
      <c r="T164" s="71"/>
      <c r="U164" s="71"/>
      <c r="V164" s="71"/>
      <c r="W164" s="71"/>
      <c r="X164" s="72"/>
    </row>
    <row r="165" spans="2:24" x14ac:dyDescent="0.25">
      <c r="B165" s="73"/>
      <c r="C165" s="587"/>
      <c r="D165" s="588"/>
      <c r="E165" s="588"/>
      <c r="F165" s="588"/>
      <c r="G165" s="588"/>
      <c r="H165" s="588"/>
      <c r="I165" s="589"/>
      <c r="J165" s="376"/>
      <c r="K165" s="376"/>
      <c r="L165" s="376"/>
      <c r="M165" s="376"/>
      <c r="N165" s="376"/>
      <c r="O165" s="376"/>
      <c r="P165" s="71"/>
      <c r="Q165" s="71"/>
      <c r="R165" s="71"/>
      <c r="S165" s="71"/>
      <c r="T165" s="71"/>
      <c r="U165" s="71"/>
      <c r="V165" s="71"/>
      <c r="W165" s="71"/>
      <c r="X165" s="72"/>
    </row>
    <row r="166" spans="2:24" x14ac:dyDescent="0.25">
      <c r="B166" s="73"/>
      <c r="C166" s="587"/>
      <c r="D166" s="588"/>
      <c r="E166" s="588"/>
      <c r="F166" s="588"/>
      <c r="G166" s="588"/>
      <c r="H166" s="588"/>
      <c r="I166" s="589"/>
      <c r="J166" s="376"/>
      <c r="K166" s="376"/>
      <c r="L166" s="376"/>
      <c r="M166" s="376"/>
      <c r="N166" s="376"/>
      <c r="O166" s="376"/>
      <c r="P166" s="71"/>
      <c r="Q166" s="71"/>
      <c r="R166" s="71"/>
      <c r="S166" s="71"/>
      <c r="T166" s="71"/>
      <c r="U166" s="71"/>
      <c r="V166" s="71"/>
      <c r="W166" s="71"/>
      <c r="X166" s="72"/>
    </row>
    <row r="167" spans="2:24" x14ac:dyDescent="0.25">
      <c r="B167" s="73"/>
      <c r="C167" s="587"/>
      <c r="D167" s="588"/>
      <c r="E167" s="588"/>
      <c r="F167" s="588"/>
      <c r="G167" s="588"/>
      <c r="H167" s="588"/>
      <c r="I167" s="589"/>
      <c r="J167" s="376"/>
      <c r="K167" s="376"/>
      <c r="L167" s="376"/>
      <c r="M167" s="376"/>
      <c r="N167" s="376"/>
      <c r="O167" s="376"/>
      <c r="P167" s="71"/>
      <c r="Q167" s="71"/>
      <c r="R167" s="71"/>
      <c r="S167" s="71"/>
      <c r="T167" s="71"/>
      <c r="U167" s="71"/>
      <c r="V167" s="71"/>
      <c r="W167" s="71"/>
      <c r="X167" s="72"/>
    </row>
    <row r="168" spans="2:24" x14ac:dyDescent="0.25">
      <c r="B168" s="73"/>
      <c r="C168" s="587"/>
      <c r="D168" s="588"/>
      <c r="E168" s="588"/>
      <c r="F168" s="588"/>
      <c r="G168" s="588"/>
      <c r="H168" s="588"/>
      <c r="I168" s="589"/>
      <c r="J168" s="376"/>
      <c r="K168" s="376"/>
      <c r="L168" s="376"/>
      <c r="M168" s="376"/>
      <c r="N168" s="376"/>
      <c r="O168" s="376"/>
      <c r="P168" s="71"/>
      <c r="Q168" s="71"/>
      <c r="R168" s="71"/>
      <c r="S168" s="71"/>
      <c r="T168" s="71"/>
      <c r="U168" s="71"/>
      <c r="V168" s="71"/>
      <c r="W168" s="71"/>
      <c r="X168" s="72"/>
    </row>
    <row r="169" spans="2:24" ht="15.75" thickBot="1" x14ac:dyDescent="0.3">
      <c r="B169" s="73"/>
      <c r="C169" s="590"/>
      <c r="D169" s="591"/>
      <c r="E169" s="591"/>
      <c r="F169" s="591"/>
      <c r="G169" s="591"/>
      <c r="H169" s="591"/>
      <c r="I169" s="592"/>
      <c r="J169" s="376"/>
      <c r="K169" s="376"/>
      <c r="L169" s="376"/>
      <c r="M169" s="376"/>
      <c r="N169" s="376"/>
      <c r="O169" s="376"/>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40" t="s">
        <v>581</v>
      </c>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23:O23 O17:O21">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F63:F102 H30:H49"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63:C102 C30:C49"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Naomi Clarke</cp:lastModifiedBy>
  <cp:lastPrinted>2015-07-10T09:39:32Z</cp:lastPrinted>
  <dcterms:created xsi:type="dcterms:W3CDTF">2014-10-29T16:20:01Z</dcterms:created>
  <dcterms:modified xsi:type="dcterms:W3CDTF">2020-11-30T08:15:01Z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