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G:\Corp\Business Intelligence\Strategy and Insight\Strategy and Business Planning\Sustainability\2. Reporting\2. Statutory Duties\iii. PBDCC Years\2019-20\Scot Gov\"/>
    </mc:Choice>
  </mc:AlternateContent>
  <xr:revisionPtr revIDLastSave="0" documentId="13_ncr:1_{ADCD8083-C672-43E3-9F94-8584C1486349}" xr6:coauthVersionLast="44" xr6:coauthVersionMax="44" xr10:uidLastSave="{00000000-0000-0000-0000-000000000000}"/>
  <bookViews>
    <workbookView xWindow="-110" yWindow="-110" windowWidth="19420" windowHeight="10420" activeTab="2"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section'!$A$1:$M$438</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2" i="7" l="1"/>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G121"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5" i="7"/>
  <c r="C16" i="7"/>
  <c r="C17" i="7"/>
  <c r="C18" i="7"/>
  <c r="C19" i="7"/>
  <c r="C20" i="7"/>
  <c r="C21" i="7"/>
  <c r="C22" i="7"/>
  <c r="C99" i="7"/>
  <c r="H99" i="7"/>
  <c r="C100" i="7"/>
  <c r="H100" i="7"/>
  <c r="C101" i="7"/>
  <c r="H101" i="7"/>
  <c r="C102" i="7"/>
  <c r="H102" i="7"/>
  <c r="C103" i="7"/>
  <c r="C104" i="7"/>
  <c r="C105" i="7"/>
  <c r="C106" i="7"/>
  <c r="H106" i="7"/>
  <c r="C107" i="7"/>
  <c r="H107" i="7"/>
  <c r="C108" i="7"/>
  <c r="H108" i="7"/>
  <c r="C109" i="7"/>
  <c r="H109" i="7"/>
  <c r="C110" i="7"/>
  <c r="H110" i="7"/>
  <c r="C111" i="7"/>
  <c r="H111" i="7"/>
  <c r="C112" i="7"/>
  <c r="H112" i="7"/>
  <c r="C113" i="7"/>
  <c r="H113"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C251" i="7"/>
  <c r="D276" i="7"/>
  <c r="C291" i="7"/>
  <c r="D302" i="7"/>
  <c r="H2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<sst xmlns="http://schemas.openxmlformats.org/spreadsheetml/2006/main" count="2143" uniqueCount="1001">
  <si>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</si>
  <si>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</si>
  <si>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</si>
  <si>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</si>
  <si>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</si>
  <si>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</si>
  <si>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</si>
  <si>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</si>
  <si>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</si>
  <si>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</si>
  <si>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</si>
  <si>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</si>
  <si>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</si>
  <si>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</si>
  <si>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</si>
  <si>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</si>
  <si>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</si>
  <si>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</si>
  <si>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</si>
  <si>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</si>
  <si>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</si>
  <si>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</si>
  <si>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</si>
  <si>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</si>
  <si>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</si>
  <si>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</si>
  <si>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</si>
  <si>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</si>
  <si>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</si>
  <si>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</si>
  <si>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</si>
  <si>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</si>
  <si>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</si>
  <si>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</si>
  <si>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</si>
  <si>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</si>
  <si>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</si>
  <si>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</si>
  <si>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</si>
  <si>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</si>
  <si>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</si>
  <si>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</si>
  <si>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</si>
  <si>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</si>
  <si>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</si>
  <si>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</si>
  <si>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</si>
  <si>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</si>
  <si>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</si>
  <si>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</si>
  <si>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</si>
  <si>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</si>
  <si>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</si>
  <si>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</si>
  <si>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</si>
  <si>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</si>
  <si>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</si>
  <si>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</si>
  <si>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</si>
  <si>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</si>
  <si>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</si>
  <si>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</si>
  <si>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</si>
  <si>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</si>
  <si>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</si>
  <si>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</si>
  <si>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</si>
  <si>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</si>
  <si>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</si>
  <si>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</si>
  <si>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</si>
  <si>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</si>
  <si>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</si>
  <si>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</si>
  <si>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</si>
  <si>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</si>
  <si>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</si>
  <si>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</si>
  <si>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</si>
  <si>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</si>
  <si>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</si>
  <si>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</si>
  <si>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</si>
  <si>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</si>
  <si>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</si>
  <si>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</si>
  <si>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</si>
  <si>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</si>
  <si>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</si>
  <si>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</si>
  <si>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</si>
  <si>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</si>
  <si>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</si>
  <si>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</si>
  <si>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</si>
  <si>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</si>
  <si>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</si>
  <si>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</si>
  <si>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</si>
  <si>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</si>
  <si>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</si>
  <si>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</si>
  <si>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</si>
  <si>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</si>
  <si>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</si>
  <si>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</si>
  <si>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</si>
  <si>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</si>
  <si>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</si>
  <si>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</si>
  <si>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</si>
  <si>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</si>
  <si>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</si>
  <si>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</si>
  <si>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</si>
  <si>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</si>
  <si>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</si>
  <si>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</si>
  <si>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</si>
  <si>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</si>
  <si>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</si>
  <si>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</si>
  <si>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</si>
  <si>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</si>
  <si>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</si>
  <si>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</si>
  <si>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</si>
  <si>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</si>
  <si>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</si>
  <si>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</si>
  <si>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</si>
  <si>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</si>
  <si>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</si>
  <si>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</si>
  <si>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</si>
  <si>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</si>
  <si>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</si>
  <si>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</si>
  <si>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</si>
  <si>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</si>
  <si>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</si>
  <si>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</si>
  <si>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</si>
  <si>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</si>
  <si>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</si>
  <si>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</si>
  <si>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</si>
  <si>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</si>
  <si>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</si>
  <si>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</si>
  <si>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</si>
  <si>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</si>
  <si>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</si>
  <si>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</si>
  <si>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</si>
  <si>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</si>
  <si>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</si>
  <si>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</si>
  <si>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</si>
  <si>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</si>
  <si>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</si>
  <si>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</si>
  <si>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</si>
  <si>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</si>
  <si>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</si>
  <si>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</si>
  <si>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</si>
  <si>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</si>
  <si>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</si>
  <si>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</si>
  <si>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</si>
  <si>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</si>
  <si>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</si>
  <si>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</si>
  <si>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</si>
  <si>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</si>
  <si>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</si>
  <si>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</si>
  <si>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</si>
  <si>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</si>
  <si>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</si>
  <si>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</si>
  <si>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</si>
  <si>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</si>
  <si>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</si>
  <si>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</si>
  <si>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</si>
  <si>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</si>
  <si>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</si>
  <si>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</si>
  <si>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</si>
  <si>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</si>
  <si>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</si>
  <si>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</si>
  <si>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</si>
  <si>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</si>
  <si>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</si>
  <si>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</si>
  <si>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</si>
  <si>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</si>
  <si>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</si>
  <si>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</si>
  <si>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</si>
  <si>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</si>
  <si>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</si>
  <si>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</si>
  <si>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</si>
  <si>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</si>
  <si>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</si>
  <si>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</si>
  <si>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</si>
  <si>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</si>
  <si>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</si>
  <si>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</si>
  <si>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</si>
  <si>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</si>
  <si>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</si>
  <si>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</si>
  <si>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</si>
  <si>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</si>
  <si>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</si>
  <si>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</si>
  <si>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</si>
  <si>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</si>
  <si>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</si>
  <si>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</si>
  <si>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</si>
  <si>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</si>
  <si>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</si>
  <si>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</si>
  <si>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</si>
  <si>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</si>
  <si>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</si>
  <si>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</si>
  <si>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</si>
  <si>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</si>
  <si>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</si>
  <si>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</si>
  <si>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</si>
  <si>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</si>
  <si>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</si>
  <si>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</si>
  <si>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</si>
  <si>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</si>
  <si>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</si>
  <si>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</si>
  <si>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</si>
  <si>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</si>
  <si>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</si>
  <si>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</si>
  <si>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</si>
  <si>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</si>
  <si>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</si>
  <si>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</si>
  <si>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</si>
  <si>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</si>
  <si>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</si>
  <si>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</si>
  <si>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</si>
  <si>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</si>
  <si>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</si>
  <si>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</si>
  <si>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</si>
  <si>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</si>
  <si>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</si>
  <si>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</si>
  <si>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</si>
  <si>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</si>
  <si>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</si>
  <si>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</si>
  <si>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</si>
  <si>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</si>
  <si>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</si>
  <si>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</si>
  <si>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</si>
  <si>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</si>
  <si>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</si>
  <si>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</si>
  <si>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</si>
  <si>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</si>
  <si>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</si>
  <si>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</si>
  <si>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</si>
  <si>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</si>
  <si>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</si>
  <si>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</si>
  <si>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</si>
  <si>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</si>
  <si>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</si>
  <si>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</si>
  <si>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</si>
  <si>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</si>
  <si>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</si>
  <si>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</si>
  <si>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</si>
  <si>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</si>
  <si>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</si>
  <si>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</si>
  <si>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</si>
  <si>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</si>
  <si>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</si>
  <si>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</si>
  <si>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</si>
  <si>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</si>
  <si>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</si>
  <si>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</si>
  <si>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</si>
  <si>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</si>
  <si>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</si>
  <si>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</si>
  <si>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</si>
  <si>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</si>
  <si>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</si>
  <si>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</si>
  <si>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</si>
  <si>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</si>
  <si>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</si>
  <si>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</si>
  <si>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</si>
  <si>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</si>
  <si>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</si>
  <si>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</si>
  <si>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</si>
  <si>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</si>
  <si>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</si>
  <si>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</si>
  <si>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</si>
  <si>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</si>
  <si>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</si>
  <si>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</si>
  <si>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</si>
  <si>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</si>
  <si>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</si>
  <si>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</si>
  <si>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</si>
  <si>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</si>
  <si>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</si>
  <si>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</si>
  <si>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</si>
  <si>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</si>
  <si>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</si>
  <si>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</si>
  <si>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</si>
  <si>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</si>
  <si>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</si>
  <si>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</si>
  <si>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</si>
  <si>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</si>
  <si>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</si>
  <si>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</si>
  <si>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</si>
  <si>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</si>
  <si>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</si>
  <si>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</si>
  <si>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</si>
  <si>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</si>
  <si>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</si>
  <si>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</si>
  <si>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</si>
  <si>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</si>
  <si>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</si>
  <si>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</si>
  <si>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</si>
  <si>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</si>
  <si>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</si>
  <si>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</si>
  <si>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</si>
  <si>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</si>
  <si>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</si>
  <si>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</si>
  <si>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</si>
  <si>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</si>
  <si>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</si>
  <si>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</si>
  <si>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</si>
  <si>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</si>
  <si>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</si>
  <si>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</si>
  <si>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</si>
  <si>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</si>
  <si>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</si>
  <si>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</si>
  <si>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</si>
  <si>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</si>
  <si>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</si>
  <si>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</si>
  <si>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</si>
  <si>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</si>
  <si>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</si>
  <si>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</si>
  <si>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</si>
  <si>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</si>
  <si>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</si>
  <si>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</si>
  <si>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</si>
  <si>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</si>
  <si>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</si>
  <si>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</si>
  <si>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</si>
  <si>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</si>
  <si>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</si>
  <si>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</si>
  <si>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</si>
  <si>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</si>
  <si>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</si>
  <si>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</si>
  <si>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</si>
  <si>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</si>
  <si>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</si>
  <si>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</si>
  <si>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</si>
  <si>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</si>
  <si>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</si>
  <si>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</si>
  <si>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</si>
  <si>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</si>
  <si>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</si>
  <si>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</si>
  <si>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</si>
  <si>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</si>
  <si>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</si>
  <si>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</si>
  <si>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</si>
  <si>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</si>
  <si>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</si>
  <si>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</si>
  <si>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</si>
  <si>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</si>
  <si>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</si>
  <si>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</si>
  <si>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</si>
  <si>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</si>
  <si>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</si>
  <si>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</si>
  <si>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</si>
  <si>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</si>
  <si>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</si>
  <si>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</si>
  <si>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</si>
  <si>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</si>
  <si>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</si>
  <si>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</si>
  <si>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</si>
  <si>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</si>
  <si>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</si>
  <si>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</si>
  <si>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</si>
  <si>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</si>
  <si>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</si>
  <si>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</si>
  <si>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</si>
  <si>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</si>
  <si>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</si>
  <si>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</si>
  <si>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</si>
  <si>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</si>
  <si>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</si>
  <si>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</si>
  <si>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</si>
  <si>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</si>
  <si>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</si>
  <si>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</si>
  <si>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</si>
  <si>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</si>
  <si>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</si>
  <si>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</si>
  <si>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</si>
  <si>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</si>
  <si>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</si>
  <si>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</si>
  <si>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</si>
  <si>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</si>
  <si>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</si>
  <si>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</si>
  <si>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</si>
  <si>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</si>
  <si>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</si>
  <si>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</si>
  <si>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</si>
  <si>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</si>
  <si>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</si>
  <si>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</si>
  <si>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</si>
  <si>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</si>
  <si>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</si>
  <si>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</si>
  <si>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</si>
  <si>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</si>
  <si>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</si>
  <si>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</si>
  <si>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</si>
  <si>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</si>
  <si>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</si>
  <si>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</si>
  <si>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</si>
  <si>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</si>
  <si>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</si>
  <si>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</si>
  <si>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</si>
  <si>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</si>
  <si>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</si>
  <si>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</si>
  <si>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</si>
  <si>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</si>
  <si>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</si>
  <si>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</si>
  <si>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</si>
  <si>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</si>
  <si>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</si>
  <si>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</si>
  <si>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</si>
  <si>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</si>
  <si>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</si>
  <si>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</si>
  <si>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</si>
  <si>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</si>
  <si>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</si>
  <si>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</si>
  <si>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</si>
  <si>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</si>
  <si>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</si>
  <si>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</si>
  <si>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</si>
  <si>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</si>
  <si>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</si>
  <si>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</si>
  <si>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</si>
  <si>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</si>
  <si>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</si>
  <si>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</si>
  <si>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</si>
  <si>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</si>
  <si>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</si>
  <si>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</si>
  <si>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</si>
  <si>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</si>
  <si>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</si>
  <si>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</si>
  <si>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</si>
  <si>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</si>
  <si>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</si>
  <si>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</si>
  <si>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</si>
  <si>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</si>
  <si>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</si>
  <si>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</si>
  <si>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</si>
  <si>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</si>
  <si>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</si>
  <si>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</si>
  <si>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</si>
  <si>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</si>
  <si>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</si>
  <si>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</si>
  <si>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</si>
  <si>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</si>
  <si>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</si>
  <si>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</si>
  <si>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</si>
  <si>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</si>
  <si>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</si>
  <si>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</si>
  <si>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</si>
  <si>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</si>
  <si>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</si>
  <si>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</si>
  <si>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</si>
  <si>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</si>
  <si>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</si>
  <si>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</si>
  <si>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</si>
  <si>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</si>
  <si>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</si>
  <si>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</si>
  <si>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</si>
  <si>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</si>
  <si>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</si>
  <si>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</si>
  <si>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</si>
  <si>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</si>
  <si>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</si>
  <si>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</si>
  <si>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</si>
  <si>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</si>
  <si>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</si>
  <si>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</si>
  <si>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</si>
  <si>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</si>
  <si>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</si>
  <si>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</si>
  <si>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</si>
  <si>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</si>
  <si>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</si>
  <si>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</si>
  <si>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</si>
  <si>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</si>
  <si>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</si>
  <si>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</si>
  <si>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</si>
  <si>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</si>
  <si>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</si>
  <si>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</si>
  <si>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</si>
  <si>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</si>
  <si>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</si>
  <si>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</si>
  <si>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</si>
  <si>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</si>
  <si>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</si>
  <si>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</si>
  <si>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</si>
  <si>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</si>
  <si>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</si>
  <si>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</si>
  <si>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</si>
  <si>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</si>
  <si>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</si>
  <si>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</si>
  <si>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</si>
  <si>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</si>
  <si>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</si>
  <si>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</si>
  <si>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</si>
  <si>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</si>
  <si>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</si>
  <si>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</si>
  <si>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</si>
  <si>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</si>
  <si>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</si>
  <si>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</si>
  <si>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</si>
  <si>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</si>
  <si>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</si>
  <si>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</si>
  <si>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</si>
  <si>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</si>
  <si>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</si>
  <si>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</si>
  <si>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</si>
  <si>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</si>
  <si>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</si>
  <si>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</si>
  <si>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</si>
  <si>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</si>
  <si>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</si>
  <si>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</si>
  <si>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</si>
  <si>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</si>
  <si>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</si>
  <si>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</si>
  <si>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</si>
  <si>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</si>
  <si>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</si>
  <si>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</si>
  <si>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</si>
  <si>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</si>
  <si>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</si>
  <si>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</si>
  <si>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</si>
  <si>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</si>
  <si>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</si>
  <si>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</si>
  <si>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</si>
  <si>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</si>
  <si>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</si>
  <si>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</si>
  <si>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</si>
  <si>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</si>
  <si>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</si>
  <si>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</si>
  <si>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</si>
  <si>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</si>
  <si>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</si>
  <si>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</si>
  <si>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</si>
  <si>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</si>
  <si>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</si>
  <si>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</si>
  <si>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</si>
  <si>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</si>
  <si>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</si>
  <si>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</si>
  <si>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</si>
  <si>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</si>
  <si>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</si>
  <si>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</si>
  <si>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</si>
  <si>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</si>
  <si>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</si>
  <si>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</si>
  <si>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</si>
  <si>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</si>
  <si>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</si>
  <si>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</si>
  <si>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</si>
  <si>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</si>
  <si>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</si>
  <si>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</si>
  <si>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</si>
  <si>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</si>
  <si>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</si>
  <si>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</si>
  <si>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</si>
  <si>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</si>
  <si>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</si>
  <si>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</si>
  <si>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</si>
  <si>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</si>
  <si>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</si>
  <si>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</si>
  <si>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</si>
  <si>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</si>
  <si>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</si>
  <si>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</si>
  <si>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</si>
  <si>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</si>
  <si>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</si>
  <si>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</si>
  <si>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</si>
  <si>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</si>
  <si>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</si>
  <si>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</si>
  <si>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</si>
  <si>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</si>
  <si>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</si>
  <si>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</si>
  <si>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</si>
  <si>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</si>
  <si>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</si>
  <si>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</si>
  <si>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</si>
  <si>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</si>
  <si>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</si>
  <si>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</si>
  <si>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</si>
  <si>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</si>
  <si>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</si>
  <si>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</si>
  <si>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</si>
  <si>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</si>
  <si>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</si>
  <si>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</si>
  <si>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</si>
  <si>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</si>
  <si>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</si>
  <si>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</si>
  <si>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</si>
  <si>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</si>
  <si>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</si>
  <si>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</si>
  <si>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</si>
  <si>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</si>
  <si>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</si>
  <si>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</si>
  <si>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</si>
  <si>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</si>
  <si>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</si>
  <si>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</si>
  <si>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</si>
  <si>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</si>
  <si>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</si>
  <si>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</si>
  <si>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</si>
  <si>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</si>
  <si>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</si>
  <si>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</si>
  <si>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</si>
  <si>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</si>
  <si>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</si>
  <si>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</si>
  <si>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</si>
  <si>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</si>
  <si>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</si>
  <si>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</si>
  <si>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</si>
  <si>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</si>
  <si>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</si>
  <si>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</si>
  <si>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</si>
  <si>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</si>
  <si>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</si>
  <si>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</si>
  <si>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</si>
  <si>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</si>
  <si>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</si>
  <si>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</si>
  <si>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</si>
  <si>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</si>
  <si>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</si>
  <si>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</si>
  <si>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</si>
  <si>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</si>
  <si>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</si>
  <si>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</si>
  <si>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</si>
  <si>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</si>
  <si>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</si>
  <si>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</si>
  <si>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</si>
  <si>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</si>
  <si>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</si>
  <si>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</si>
  <si>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</si>
  <si>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</si>
  <si>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</si>
  <si>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</si>
  <si>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</si>
  <si>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</si>
  <si>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</si>
  <si>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</si>
  <si>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</si>
  <si>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</si>
  <si>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</si>
  <si>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</si>
  <si>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The Council along with the Edinburgh Centre for Carbon Innovation is supporting Edinburgh Talks Climate online engagement platform to facilitate conversation around the climate emergency, share and exchange ideas around sustainability and encourage behavioural change. This will help inform the content of the 2030 Sustainability Strategy and work towards achieving the citywide 2030 net zero target.</t>
  </si>
  <si>
    <t>Food and Drink</t>
  </si>
  <si>
    <t>Biodiversity</t>
  </si>
  <si>
    <t>Edible Edinburgh cross-sectoral citywide partnership working to make Edinburgh a sustainable food city.</t>
  </si>
  <si>
    <t>The Council chairs the partnership and provides the secretariat for it.</t>
  </si>
  <si>
    <t>Edinburgh was the second Scottish city to be awarded the Sustainable Food Places Bronze award. The partnership is now working towards achieving Silver accreditation.</t>
  </si>
  <si>
    <t>Edible Edinburgh has a Sustainable City Food Plan and works to promote healthy, sustainable food.</t>
  </si>
  <si>
    <t>Citywide partnership working to protect and enhance biodiversity and habitats across Edinburgh. The breadth of groups represented include Council departments, government agencies, national and local environmental charities, volunteer conservation bodies and community groups.</t>
  </si>
  <si>
    <t>The Council is a lead member of the partnership and provides the secretariat.</t>
  </si>
  <si>
    <t>Fifth edition of the Edinburgh Biodiversity Action Plan (2019-2021) continues work to make Edinburgh a greener city with more opportunities for wildlife, enabling people to engage with nature. The Plan aims to raise awareness of the rich biodiversity in Edinburgh, encourage partners and others to take positive action to protect and enhance the city’s natural environment, provide co-ordination and communication between partners and others to further conservation action and influence other plans, policies and strategies relating to Edinburgh. It incorporates actions to sequester carbon and adapt to the impacts of climate change.</t>
  </si>
  <si>
    <t xml:space="preserve">Fulfils Council statutory obligation on how it is fulfilling it biodiversity duty and is contributing to meeting national biodiversity targets. </t>
  </si>
  <si>
    <t>An Edinburgh Drainage Partnership has been established. Scottish Water, Scottish Government, SEPA and local authorities across the region have joined forces to plan for future growth and changes in climate that impact on how the area’s waste water and surface water is processed.</t>
  </si>
  <si>
    <t>The Council is a lead member of the partnership.</t>
  </si>
  <si>
    <t xml:space="preserve">Section 7 Legal Agreement with Scottish Water was adopted on 27 February 2020. 
The Council, Scottish Water and SEPA are developing a Water Management city wide strategy to tackle fluvial, pluvial and sea level rise and increase in intensity of rainfall. Implementation of the strategy will be through the Edinburgh and Lothians Strategic Drainage Partnership.  This partnership links the Council to adjacent councils for a more strategic approach to water management.  </t>
  </si>
  <si>
    <t>Climate Change Partnership</t>
  </si>
  <si>
    <t>The Climate Commission for Edinburgh was launched in February 2020 to offer independent advice, expertise and challenge to the city to support accelerated action on tackling climate change.</t>
  </si>
  <si>
    <t>Co-sponsor</t>
  </si>
  <si>
    <t>Other Co-Sponsor is the Edinburgh Centre for Carbon Innovation at the University of Edinburgh</t>
  </si>
  <si>
    <t>Scottish Power, Shepherd and Wedderburn, Hilliam Research and Analysis, CCG (Scotland) Ltd , Green Tourism Certification Programme, Scottish Widows</t>
  </si>
  <si>
    <t>City of Edinburgh Council, Changeworks, Scottish Futures Trust, Sustrans, Edinburgh Centre for Carbon Innovation at University of Edinburgh</t>
  </si>
  <si>
    <t>Space &amp; Broomhouse Hub, 2050 Climate Group, Living Rent</t>
  </si>
  <si>
    <t>Forward, Faster, Together: Recommendations for a Green Economic Recovery in Edinburgh' report</t>
  </si>
  <si>
    <t>In its first year, the Commission aims to address key challenges in the city. The Commission will also act as a forum where organisations can exchange ideas, research findings, information and best practice on carbon reduction and climate resilience.</t>
  </si>
  <si>
    <t>A ‘Carbon Scenario Tool’ has been developed in partnership with the University of Edinburgh to support sustainability impact assessment and reporting.  The tool enables carbon footprinting at a city, Council, and project level and is being applied to major Council projects on a phased basis.  This will enable the Council to improve this information over time.</t>
  </si>
  <si>
    <t>Citywide</t>
  </si>
  <si>
    <t>Enabler</t>
  </si>
  <si>
    <t>A number of citywide engagement activities have been held on behavioural change</t>
  </si>
  <si>
    <t>A new Sustainability Strategy is in development.</t>
  </si>
  <si>
    <t>The Council declared a Climate Emergency and set a citywide target of net zero carbon emissions by 2030. A new Sustainability Strategy is in development which will define the high level strategic actions to achieve this target.</t>
  </si>
  <si>
    <t xml:space="preserve">The Sustainable Energy Action Plan (SEAP) aimed to reduce carbon emissions across the city through five programmes. These are energy efficiency, district heating, renewables, resource efficiency and sustainable transport. </t>
  </si>
  <si>
    <t>Reporting on the SEAP will continue until 2022 due to the two year lag in BEIS carbon emissions dataset reporting.</t>
  </si>
  <si>
    <t>In 2019 the Council agreed to set a citywide net zero target of 2030</t>
  </si>
  <si>
    <r>
      <rPr>
        <b/>
        <sz val="11"/>
        <color theme="1"/>
        <rFont val="Calibri"/>
        <family val="2"/>
        <scheme val="minor"/>
      </rPr>
      <t>TARGET IS NET ZERO. UNABLE TO ENTER ANYTHING IN TARGET BOX</t>
    </r>
    <r>
      <rPr>
        <sz val="11"/>
        <color theme="1"/>
        <rFont val="Calibri"/>
        <family val="2"/>
        <scheme val="minor"/>
      </rPr>
      <t xml:space="preserve">
The Council is working with the Edinburgh Climate Commission and wider city partners to secure sign-up to the 2030 net zero target. A Carbon Scenario Tool is being developed that will support the development of sector targets to achieve net zero.</t>
    </r>
  </si>
  <si>
    <t>This baseline was chosen following Carbon Trust Standard accreditation.</t>
  </si>
  <si>
    <t>First year of using the RES Carbon Footprinting Tool &amp; Project (CFPR) Tool</t>
  </si>
  <si>
    <t>Used the CFPR tool</t>
  </si>
  <si>
    <t>Solar PV</t>
  </si>
  <si>
    <t>Solar Thermal</t>
  </si>
  <si>
    <t>KwH reflects energy generated onsite, used onsite and exported to the grid</t>
  </si>
  <si>
    <t xml:space="preserve">Kwh reflects energy generated onsite and subsequently used onsite </t>
  </si>
  <si>
    <t>Corporate</t>
  </si>
  <si>
    <t>Original baseline not calculated using RES carbon foot printing tool. Scope of target: buildings, travel, infrastructure and waste</t>
  </si>
  <si>
    <t>Corporate Net Zero target</t>
  </si>
  <si>
    <t>Council set a citywide net carbon zero target of 2030. This will also be the Council’s target going forward</t>
  </si>
  <si>
    <t>Revised Council Energy Management Policy (2018) bringing the policy in line with ISO50001 (2018). Policy aims to minimise, manage and promote responsible energy use. Continued focus on investment and management of Council’s Building Energy Management Systems, and RE:FIT, SEEP and SALIX projects. 
The conversion of approximately 54,000 street lights across Edinburgh to energy efficient lanterns, is ongoing. The programme will deliver a sustained reduction in electricity consumption, energy costs and carbon use as well as reducing lantern maintenance, replacement and waste disposal costs. Works started in June 2018 and, once complete, will deliver a significant reduction in associated electricity consumption. The full upgrade is programmed to be complete by 31 May 2021. Street Lighting is the largest contributor of unmetered consumption, with street lighting representing 17.4% of total reportable emissions this is expected to be reduced significantly with the new energy efficient lanterns.</t>
  </si>
  <si>
    <t>SALIX project and BEMS upgrade programme</t>
  </si>
  <si>
    <t>There has been a 97% reduction in the tonnage of municipal waste sent to landfill since last year following the diverting in 2019/20 of an additional 79,145 tonnes of Council waste to Millerhill recycling and processing facilities. In total, 107,276 tonnes of Council waste were diverted from landfill to Millerhill in 2019/20. The coming online of the energy recovery facility at Millerhill means that waste which was previously treated as landfill is now used as a resource, so that energy is generated.</t>
  </si>
  <si>
    <t>The Council’s City Centre Transformation programme and City Mobility Plan aim to encourage a shift to more sustainable travel modes including delivering cycling infrastructure and public transport improvements. Funding has been awarded and some active travel projects have been delivered. A large scale public engagement exercise has been undertaken on the Plan. An EV Action Plan for increasing the provision of EV charging infrastructure as well as e-mobility operations is now in implementation stage and will provide 66 on-street charging points located across 13 city sites. Phase 2 of the project has identified the need for a further 145 on-street chargers. The size, type of charge and locations will be subject to a feasibility study and rolled out in line with the City Mobility Plan.</t>
  </si>
  <si>
    <t xml:space="preserve">The Council has a vehicle fleet of 1,098 vehicles in total. (including 796 Light Fleet and 302 Heavy vehicles).  The Council has increased its electric fleet vehicles from 25 in 2018 to 42 at present. </t>
  </si>
  <si>
    <r>
      <rPr>
        <b/>
        <sz val="11"/>
        <color theme="1"/>
        <rFont val="Calibri"/>
        <family val="2"/>
        <scheme val="minor"/>
      </rPr>
      <t>Air Quality</t>
    </r>
    <r>
      <rPr>
        <sz val="11"/>
        <color theme="1"/>
        <rFont val="Calibri"/>
        <family val="2"/>
        <scheme val="minor"/>
      </rPr>
      <t>. Work has been undertaken to develop a Low Emission Zone for Edinburgh, including  impact assessment analysis, traffic and air quality modelling, and public and stakeholder engagement. The Council is looking to introduce LEZs, in association with the Scottish Government’s timeline for implementation, between February and May 2022.</t>
    </r>
  </si>
  <si>
    <r>
      <rPr>
        <b/>
        <sz val="11"/>
        <color theme="1"/>
        <rFont val="Calibri"/>
        <family val="2"/>
        <scheme val="minor"/>
      </rPr>
      <t>Green Infrastructure</t>
    </r>
    <r>
      <rPr>
        <sz val="11"/>
        <color theme="1"/>
        <rFont val="Calibri"/>
        <family val="2"/>
        <scheme val="minor"/>
      </rPr>
      <t>. The Council is undertaking a programme of work on green infrastructure development and retrofit, in order to enhance biodiversity, sequestor carbon, improve air quality and adapt to the impacts of climate change. This includes secured funding of £899,500 to deliver a Thriving Green Spaces Project whose aims include addressing environmental issues such as climate change.</t>
    </r>
  </si>
  <si>
    <r>
      <rPr>
        <b/>
        <sz val="11"/>
        <color theme="1"/>
        <rFont val="Calibri"/>
        <family val="2"/>
        <scheme val="minor"/>
      </rPr>
      <t>Property Estate</t>
    </r>
    <r>
      <rPr>
        <sz val="11"/>
        <color theme="1"/>
        <rFont val="Calibri"/>
        <family val="2"/>
        <scheme val="minor"/>
      </rPr>
      <t>. The Council is investing significantly in its property estate through the asset management works programme. Through call-offs from the Housing Assessment Management (HAM) framework work has been carried out for boiler replacements, controls upgrades, lighting replacements, window replacements and roof replacements particularly across the school estate.  Whilst the primary focus of these works remains the improvement in the condition of the Council’s buildings, there has been a consequential benefit on energy efficiency from these works. From an energy management perspective, there is a continued focus on investment and management of the Council’s Building Energy Management Systems.</t>
    </r>
  </si>
  <si>
    <t>134 PJ: Assembly Rooms - BEMS upgrade</t>
  </si>
  <si>
    <t>BEMS Upgrade Programme</t>
  </si>
  <si>
    <t>122 PJ: Edinburgh Bus Station - Internal Lighting Upgrade</t>
  </si>
  <si>
    <t>SALIX</t>
  </si>
  <si>
    <t>SALIUX Programme</t>
  </si>
  <si>
    <t>140 PJ: Oakland School - BEMS Upgrade</t>
  </si>
  <si>
    <t>BEMS Upgrade programme</t>
  </si>
  <si>
    <t>139 PJ: Canal View Primary School - BEMS Upgrade</t>
  </si>
  <si>
    <t>141 PJ: Flora Stevenson Primary School - BEMS Upgrade</t>
  </si>
  <si>
    <t>132 PJ: Waverley Court - Toilet Lighting Upgrade</t>
  </si>
  <si>
    <t>138 PJ: Hillwood Primary School - BEMS upgrade</t>
  </si>
  <si>
    <t>Spend to Save project</t>
  </si>
  <si>
    <t>Council 'Spend to Save' budget</t>
  </si>
  <si>
    <t>125 PJ: Inch View Care Home - Internal Lighting Upgrade</t>
  </si>
  <si>
    <t>103 PJ: Jewel House Old People's Home - BEMS Upgrade</t>
  </si>
  <si>
    <t>131 PJ: Waverley Court - Stairwells &amp; Plant Room Lighting Upgrade</t>
  </si>
  <si>
    <t xml:space="preserve">The closure of Leith Victoria swim centre for 6 month refurbishment contributed to the decrease. </t>
  </si>
  <si>
    <r>
      <rPr>
        <b/>
        <sz val="11"/>
        <color theme="1"/>
        <rFont val="Calibri"/>
        <family val="2"/>
        <scheme val="minor"/>
      </rPr>
      <t xml:space="preserve">Estate Changes </t>
    </r>
    <r>
      <rPr>
        <sz val="11"/>
        <color theme="1"/>
        <rFont val="Calibri"/>
        <family val="2"/>
        <scheme val="minor"/>
      </rPr>
      <t>- There was an increase in consumption at the Royal Commonwealth Pool due to reduced CHP performance and increase in customer numbers.</t>
    </r>
  </si>
  <si>
    <t>Staff numbers have increased between 2018/19 and 2019/20 reporting (14,611 in 2018/19 to 14,759 in 2019/20)</t>
  </si>
  <si>
    <t>The continuing roll-out of the Council’s LED street lighting programme across the city</t>
  </si>
  <si>
    <t xml:space="preserve">Following Council approval for the allocation of former CEEF funding, £100k of funding is now in place to support development and delivery of Solar PV in the Council’s operational estate. Target buildings are being identified for the 2021 works programmes, and outline proposals will be developed to inform application to the SALIX fund and to determine a route to market.  Solar works will be aligned to the asset management works programme. Funding is now in place to support research into the feasibility of a deep energy retrofit of the Council’s operational estate.
The Council will adopt the Passivhaus Certified Standard as the preferred option for all new build entering feasibility/business case stage across the Council’s operational estate (schools/care homes etc). 5 Passivhaus projects are under development (1 high school, 3 primary schools and 1 archive store). A new professional services framework will have a Passivhaus specialist lot and the Scottish Futures Trust (SFT) have set an energy target for new build with Passivhaus determined as best option for delivery.
Edinburgh Leisure will undertake an LED lighting upgrade in the Edinburgh International Climbing Arena and pool pump upgrades in two of their swim centres. CHP is planned for two of their leisure centres. </t>
  </si>
  <si>
    <t>An audit of Council bin provision was completed and plans for new layouts of communal bin arrangements and route collections ward by ward are currently being progressed. A contract is in place to install water fountains in Council schools to reduce plastic water cooler use.</t>
  </si>
  <si>
    <t>The Council, Scottish Water and SEPA are developing a Water Management city wide strategy to tackle fluvial, pluvial and sea level rise and increase in intensity of rainfall. Implementation of the strategy will be through the Edinburgh and Lothians Strategic Drainage Partnership.  This partnership links the Council to adjacent councils for a more strategic approach to water management.  This will also help to reduce emissions through more efficient water management and reduced wastage.</t>
  </si>
  <si>
    <t xml:space="preserve">The Council’s City Centre Transformation programme and City Mobility Plan aim to encourage a shift to more sustainable travel modes including delivering cycling infrastructure and public transport improvements. Additional promotional activities will be undertaken to raise staff awareness of the benefits of switching to more sustainable transport forms and of the support available to do so. Relevant travel policies will be strengthened to ensure staff minimise the use of air travel, particularly for domestic travel. An EV Action Plan for increasing the provision of EV charging infrastructure as well as e-mobility operations has been approved. The first phase will provide 66 on-street charging points through 14 hubs across the city. Phase 2 has identified a need for a further 145 on-street chargers. The Council will explore options for future transport infrastructure. Over the longer term, this work will also support transport planning to respond to changes to travel habits as a result of longer-term increases in home-working and active travel post-Covid. </t>
  </si>
  <si>
    <t>The Council has a vehicle fleet of 1,098 vehicles in total. (including 796 Light Fleet and 302 Heavy vehicles).  The Council has increased its electric fleet vehicles from 25 in 2018 to 42 at present. A further 29 are due to be commissioned. This will take the Council’s total electric fleet to 71. The Council is currently taking forward a fleet review, which aims to deliver a 100% electric car fleet by 2020, and a 100% electric van fleet by 2022/23.</t>
  </si>
  <si>
    <t>The Council have established a working group to further the understanding of the benefits and practical implications of green infrastructure development and retrofit. As part of the Thriving Green Spaces project the Council is working with the Scottish Wildlife Trust and other partners to develop an Ecological Coherence Plan (ECP) for Edinburgh. The ECP will identify opportunities and interventions comprising nature based solutions (NbS) to enhance the habitat network in Edinburgh to allow species to migrate and adapt to climate change. The ECP will also map supply and demand of several key ecosystem services within Edinburgh (e.g. flood regulation, air purification, health benefits etc.) and will aim to identify opportunities for green infrastructure with multiple benefits for both people and nature</t>
  </si>
  <si>
    <t xml:space="preserve">The Council was one of the first in Scotland to set a net zero target of 2030. A sustainability programme is being developed to achieve this target. The Council was also selected as only of only 15 European cities to become a, Healthy Clean Cities Deep Demonstrator. This will unlock EIT Climate-Kic funds and expertise to support wholesale transformation that delivers healthy places to live while reaching net-zero emissions. </t>
  </si>
  <si>
    <t xml:space="preserve">An initial risk assessment was done through completion of a Local Climate Impact Profile followed by verification through Council Committee reporting and meetings with Council departments and affected services. 
The Resilient Edinburgh Climate Change Adaptation Framework 2014-2020 took a risk-based approach to assessing Edinburgh's vulnerability to weather-related risks and predicted climate change impacts; identified city services and sectors that may be affected and presented high level actions to address the most significant risks identified. A separate document contained the evidence base on which the Framework was built. 
The Edinburgh Adapts Action Plan 2016-2020 was approved by Council Committee in August 2016, endorsed by the Edinburgh Sustainable Development Partnership in September 2016 and launched in December 2016. The high-level climate risks identified in the Resilient Edinburgh Framework are being addressed through implementation of the Action Plan. 
Weblink: http://www.edinburgh.gov.uk/downloads/download/1256/edinburgh_adapts.
The Council’s resilience risk register (which includes those risks related to climate change) is reviewed on a quarterly basis as part of the Resilience service’s risk management procedure. This procedure is aligned with the Council’s risk strategy.  </t>
  </si>
  <si>
    <t>The climate-related risks identified in the Resilient Edinburgh Framework are being addressed through the delivery of the actions in the Edinburgh Adapts Action Plan. A Steering Group comprising the Council, the city’s universities, heritage organisations, greenspace and biodiversity groups, and Adaptation Scotland, are providing governance and oversight for the plan.
The Council’s Resilience service drives and manages the Council’s Resilience Management Programme and is the focus for the Council’s resilience activities. The Resilience service is responsible for ensuring the Council complies with its statutory emergency planning and business continuity obligations as stipulated by the Civil Contingencies Act 2004 and other relevant legislation; this work is carried out in conjunction with designated Resilience Coordinators and Resilience Specialists from each Council service area / key function together with stakeholders, other responders and partner organisations. In addition, the Resilience service oversees and supports community resilience initiatives such as the Edinburgh Resilience Project, which aims to understand and help mitigate community resilience risks.
The Edinburgh Local Development Plan (LDP) has specific measures dealing with climate change adaptation. It aims to promote development in sustainable locations and enhance the city’s green network by encouraging land management practices which capture, store and retain carbon, and prevent and manage flood risk. This includes managing surface water drainage, treatment and flood risk through sustainable urban drainage, providing amenity and biodiversity benefits. Climate change adaptation considerations are embedded into strategies for green and blue networks as well as into wider land use planning decisions through forest and woodland strategies, Local Development Plan and supplementary planning guidance. The Council has started to prepare the next local development plan for Edinburgh ‘City Plan 2030’. The consultation ‘Choices for City Plan 2030’ identified and set out ways to address changes required to support climate change adaptation, including improvements and changes required to planning policies and supplementary guidance. Following consideration of the consultation responses received the Council is now preparing a Proposed Plan version of the City Plan 2030 with the intension that it is reported to Committee for approval at the end of the year prior to being placed on deposit for the formal period of representations.  
Edinburgh Sustainable Rain Water Guidance is in development and will be completed by summer 2021. It provides guidance on principles of rainwater management and factsheets relating to detailed elements of the SUDs management train including design, construction and maintenance guidance and how to undertake adaptation within the historic core of Edinburgh and in areas with airport restrictions. This should provide consistent guidance for any new developments across and outwith the council for adapting to climate change with respect to water, which will have biodiversity benefits. The council has been working with all interested parties (SW, SEPA, HES, SNH)  to ensure their views are embedded in the guidance.
The council has been working with SEPA and Scottish Water to create a Water Management Strategy for Edinburgh that will influence all new developments, policy and increase awareness and understanding of climate change and risk with respect to water , and the multifunctional benefits for biodiversity and place-making of storing and managing water above ground. 
Edinburgh has Flood Prevention Schemes in place on the Braid Burn and Water of Leith. These schemes are designed for a 1 in 200-year event and include an allowance for climate change. Undeveloped areas of land fulfil an important flood function and should be allowed to flood to protect built-up areas from floodwater. These are shown on the Edinburgh Local Development Plan Proposals Map as areas of importance for flood management. There are also robust inspection regimes in place for watercourses, coastal defences and reservoirs. These inspections help inform and prioritise planned maintenance work.  In the event of flooding the Council provides an emergency response and there are always two members of staff on standby to co-ordinate activities. Action Packs have been prepared which detail where temporary defences should be deployed. Sandbags, pallet barriers and pumps are stored and are to be utilised in the event of flooding. A limited number of sandbags are stored at various fire stations throughout the City and these are available to the public.
The Council is a signatory to the Central Scotland Green Network and is working in partnership with neighbouring authorities and other stakeholders to support a range of projects. Edinburgh’s Local Biodiversity Action Plan for 2019-2021 includes a number of climate related risks and actions. A Green/Blue network project has been initiated and will bring together active travel, Scottish Water, all sources of flooding, ecological and open space information from the Ecological Coherence plan and Open space strategy into a multi-functional blue/green network across the city. This will help mitigate climate change and promote walking/cycling by identifying missing links and opportunities for water attenuation and biodiversity enhancements.  The council has been working with SW, SNH and SEPA. 
The Council’s Parks and Greenspaces Strategy aims to conserve natural habitats and wildlife. Climate change adaptation considerations are embedded into strategies for green and blue networks as well as into wider land use planning decisions through forest and woodland strategies, Edinburgh’s Local Development Plan and supplementary planning guidance. Species Action Plans, site management plans and other conservation strategies ensure that risks from adverse climate change have been identified, future changes in these pressures are assessed; that these are being explicitly addressed wherever possible incorporating adaptation measures. Green infrastructure and green networks are promoted in new developments and awareness raised of the relationship between the built and natural environments and issues such as climate change.
Since 2014 Edinburgh’s Parks &amp; Greenspace Service has led the Edinburgh Landscape Programme, working in partnership with Scottish Wildlife Trust, the Royal Botanic Garden Edinburgh, Edinburgh &amp; Lothians Greenspace Trust amongst other partners.  This programme involves naturalising areas of the Council’s green estate utilising relaxed mowing regimes, planting sustainable shrubs and sowing a variety of floral meadows.  Whilst the primary aim of this programme is to increase biodiversity and improve the health of our greenspaces it does also positively impact on climate change and helps mitigate the effects of rainfall run-off for example as well as the obvious reduced pollution impact of a reduction in machinery use on our sites.</t>
  </si>
  <si>
    <r>
      <rPr>
        <sz val="11"/>
        <color theme="1"/>
        <rFont val="Calibri"/>
        <family val="2"/>
        <scheme val="minor"/>
      </rPr>
      <t xml:space="preserve">The Edinburgh Adapts Climate Change Adaptation Action Plan contains over 100 actions that are being implemented by a wide range of organisations across the city. These include cross-cutting actions that can be incorporated into other strategies and plans to raise awareness of the need to adapt, build capacity to assess risk and implement action. The Action Plan has just completed its fourth year of implementation.
</t>
    </r>
    <r>
      <rPr>
        <b/>
        <sz val="11"/>
        <color theme="1"/>
        <rFont val="Calibri"/>
        <family val="2"/>
        <scheme val="minor"/>
      </rPr>
      <t xml:space="preserve">
</t>
    </r>
    <r>
      <rPr>
        <sz val="11"/>
        <color theme="1"/>
        <rFont val="Calibri"/>
        <family val="2"/>
        <scheme val="minor"/>
      </rPr>
      <t xml:space="preserve">Externally, the Resilience Service represents the Council on the Multi-Agency Risk Group established by the Lothian and Borders Local Resilience Partnership, which feeds into the risk assessment processes of the East of Scotland Regional Resilience Partnership. The range of risks addressed by these partnerships includes extreme weather related emergencies.  Internally, the Resilience Service chairs the Council Resilience Group that oversees the Council’s Resilience Management Programme, which includes identifying and addressing risks through preparing and maintaining contingency measures to mitigate their effects. High-level risks are escalated within the Council, as appropriate. </t>
    </r>
    <r>
      <rPr>
        <b/>
        <sz val="11"/>
        <color theme="1"/>
        <rFont val="Calibri"/>
        <family val="2"/>
        <scheme val="minor"/>
      </rPr>
      <t xml:space="preserve">
</t>
    </r>
    <r>
      <rPr>
        <sz val="11"/>
        <color theme="1"/>
        <rFont val="Calibri"/>
        <family val="2"/>
        <scheme val="minor"/>
      </rPr>
      <t xml:space="preserve">The Edinburgh Local Development Plan aims to promote development in sustainable locations and enhance the city’s green network by encouraging land management practices which capture, store and retain carbon, and prevent and manage flood risk. This includes managing surface water drainage, treatment and flood risk through sustainable urban drainage, providing amenity and biodiversity benefits. The Edinburgh Design Guidance raises awareness of climate change at the outset of the document and in the detailed chapters through promoting green infrastructure and sustainable building design. This document was reviewed in 2018 and includes more on climate change adaptation, SUDs and water management. </t>
    </r>
    <r>
      <rPr>
        <b/>
        <sz val="11"/>
        <color theme="1"/>
        <rFont val="Calibri"/>
        <family val="2"/>
        <scheme val="minor"/>
      </rPr>
      <t xml:space="preserve">
</t>
    </r>
    <r>
      <rPr>
        <sz val="11"/>
        <color theme="1"/>
        <rFont val="Calibri"/>
        <family val="2"/>
        <scheme val="minor"/>
      </rPr>
      <t xml:space="preserve">The Council has started to prepare the next local development plan for Edinburgh ‘City Plan 2030’. The consultation ‘Choices for City Plan 2030’ identified and set out ways to address changes required to support climate change adaptation, including improvements and changes required to planning policies and supplementary guidance. Following consideration of the consultation responses received the Council is now preparing a Proposed Plan version of the City Plan 2030 with the intension that it is reported to Committee for approval at the end of the year prior to being placed on deposit for the formal period of representations.  
</t>
    </r>
    <r>
      <rPr>
        <b/>
        <sz val="11"/>
        <color theme="1"/>
        <rFont val="Calibri"/>
        <family val="2"/>
        <scheme val="minor"/>
      </rPr>
      <t xml:space="preserve">
</t>
    </r>
    <r>
      <rPr>
        <sz val="11"/>
        <color theme="1"/>
        <rFont val="Calibri"/>
        <family val="2"/>
        <scheme val="minor"/>
      </rPr>
      <t xml:space="preserve">The Council works in partnership with neighbouring local authorities, SEPA and Scottish Water and has prepared a Local Flood Risk Management Plan (LFRMP) for the Forth Estuary Catchment which outlines strategies and identifies areas vulnerable to flooding from all sources and potential mitigation measures and actions. This plan was published in June 2016 and can be found at www.edinburgh.gov.uk/info/20045/flooding. An interim report published in 2019 details progress made in delivering actions of the flood risk management plan. This can be found at: www.edinburgh.gov.uk/flooding/local-flood-risk-management-plan. 
The council has been working with SEPA and Scottish Water to create a Water Management Strategy for Edinburgh that will influence all new developments, policy and increase awareness and understanding of climate change and risk with respect to water , and the multifunctional benefits for biodiversity and place-making of storing and managing water above ground. 
</t>
    </r>
    <r>
      <rPr>
        <b/>
        <sz val="11"/>
        <color theme="1"/>
        <rFont val="Calibri"/>
        <family val="2"/>
        <scheme val="minor"/>
      </rPr>
      <t xml:space="preserve">
</t>
    </r>
    <r>
      <rPr>
        <sz val="11"/>
        <color theme="1"/>
        <rFont val="Calibri"/>
        <family val="2"/>
        <scheme val="minor"/>
      </rPr>
      <t xml:space="preserve">The Council has been working with the University of Glasgow's coastal research team to identify and raise awareness of the risks to Edinburgh's coast from climate change and look at ways to alleviate them. This has resulted in a new coastal park being created as part of the regeneration of Granton Waterfront to help manage the risks from sea level rise and coastal erosion.
Edinburgh Living Landscapes launched in November 2014. The initiative is led by the Council's Parks and Greenspace service in partnership with the Scottish Wildlife Trust, Royal Botanic Garden Edinburgh, Edinburgh and Lothian Greenspace Trust and Green Surge. It advocates the development of an ecosystem approach to the management of the Council’s open space estate in order to realise the benefits to both biodiversity and public amenity. It aims to create resilient green networks to deliver a healthy, accessible and attractive environment.. 
Edinburgh’s Biodiversity Action Plan 2019-2021 includes actions on adapting to climate change within site management plans, conservation plans and species action plans as appropriate. This not only raises awareness but also involves risk assessment, adaptation measures and any carbon capture. </t>
    </r>
  </si>
  <si>
    <t>Scottish Government commissioned the Scottish Flood Defence and Asset Database. SEPA published flood maps to help understand areas potentially affected by flooding. 
The Council maintains GIS records of existing assets in relation to culverted watercourses.</t>
  </si>
  <si>
    <t>The Edinburgh Design Guidance planning policy has been updated and includes guidance on green and blue infrastructure requirements in new developments. Climate change adaptation information has been promoted through internal training workshops.
As well as improving the visual and biodiversity amenity of these sites, these changes, specifically the less frequently cut relaxed grass areas, will slow rainwater run-off and help lock-up carbon in soils, reducing CO2 release.  It will also mean a reduction in operational fuel consumption and associated pollutants.</t>
  </si>
  <si>
    <t>The Council continues to manage INNS (invasive non-native species) where they occur on their land.
The Edinburgh Biodiversity Action Plan 2019-21 section on invasive species addresses habitat and genetic resilience and being ‘plant smart’ in terms of biosecurity and plant choice and source. Invasive species can be native or non-native, although attention has focussed on non-native. The Council continues to work on management of INNS on its land.</t>
  </si>
  <si>
    <t>The Council will continue to work with partners such as the Water of Leith Conservation Trust to manage INNS along the Water of Leith and seek to work at a catchment scale level through the RBMP area partnerships. The Council’s Natural Heritage Service continues to work with volunteers and Friends groups to carry out practical work on eradication of INNS.</t>
  </si>
  <si>
    <t>The Local Development Plan identifies Local Nature Reserves and Local Nature Conservation Sites to protect biodiversity at the local level. The plan includes policies relating to a range of biodiversity designations. LDP and Council guidance also recognise the value and potential of biodiversity outwith designated areas and sets out key principles for enhancing habitat and ecosystems.
The Ecological Coherence Plan will be embedded into the Council’s new Green/Blue Network project which will feed into the LDP.</t>
  </si>
  <si>
    <t xml:space="preserve">The Flood Risk Management Strategy and Plan for the Forth Estuary have been published which will aid in understanding the risks associated with coastal flooding. 
City of Edinburgh Council officers continue to have input into the Forth Estuary Forum where such issues are discussed, and action plans developed. 
The Edinburgh Biodiversity Action Plan 2019-2021 will ensure that appropriate emphasis is placed on the Firth of Forth Special Protection Area when dealing with conservation projects. The EBAP also incorporates the action to identify opportunities to ensure that biodiversity data is collected in advance of regional marine planning. </t>
  </si>
  <si>
    <t>The Forth Estuary Flood Risk Management Strategy and the Forth Estuary Local Flood Risk Management Plan was published in June 2016. To review the progress made in delivering actions of the flood risk management plan an interim report was developed and published in June 2019.
The Council has published an “Assessment, inspection, clearance and repairs schedule” which can be found at http://www.edinburgh.gov.uk/info/20045/flooding</t>
  </si>
  <si>
    <t>The Assessment, inspection, clearance and repairs schedule will be revised annually (April)</t>
  </si>
  <si>
    <t>The Council is working in partnership with Scottish Water, East and Midlothian Councils to evaluate flood risk and consultants were commissioned to undertake an integrated catchment study. The sewer integrated catchment study is now complete for Edinburgh, results to be analysed.
The Council has published an “Assessment, inspection, clearance and repairs schedule” which can be found at http://www.edinburgh.gov.uk/info/20045/flooding</t>
  </si>
  <si>
    <t>Guidance states: An integrated approach to the drainage of surface water arising from impermeable surfaces such as roofs and roads that takes account of all aspects of the drainage systems and produces long-term and sustainable actions that will ensure they are resilient to the changing climate.
The Assessment, inspection, clearance and repairs schedule will be revised annually (April).</t>
  </si>
  <si>
    <t>A flood map published by the Scottish Environment Protection Agency shows some areas on Edinburgh’s waterfront potentially at medium to high risk of coastal flooding, taking into account climate change. 
The Local Development Plan does not prevent development in such locations but will require all proposals to consider and address any potential risk of flooding through flood risk assessments and surface water management plans. The LDP also states that flood risk from water flowing over land during heavy rainfall should be avoided by the use of SUDs. All development requires a Surface Water Management plan. This includes an assessment of risk from overland flow which is addressed by the use of SUDs and attenuation on site up to the 1:200 plus 40% climate change allowance. Certain developments are required to be protected to 1:1000 plus 40% climate change allowance.
The Edinburgh Design Guidance gives advice and clear information in order to guide applicants towards a design process that fully incorporates sustainable flood risk management and SUDS from the outset.</t>
  </si>
  <si>
    <t xml:space="preserve">Advice on sustainable flood risk management is ongoing through planning applications. Advice on SUDs is still progressing subject to arrangements for the signing of Section 7 agreements.
Advice on sustainable flood risk management concerning fluvial, coastal and pluvial (overland) is ongoing through all planning applications. The long term maintenance of the SUDS schemes (up to the 1:30 level) is currently under discussion with Scottish Water and subject to arrangements for the signing of the Section 7 agreements. </t>
  </si>
  <si>
    <t>The Council published its first Open Space Strategy in 2010, informed by an Open Space Audit (2009) and accompanied by 12 Neighbourhood Open Space Action Plans. This has been updated with Open Space 2021 – a revised open space strategy for Edinburgh.  
The 2021 Strategy takes a coordinated approach to protecting and developing the city's network of open space, helping to deliver Edinburgh's contribution to the development of the Central Scotland Green Network.
The Strategy is aligned with the Local Development Plan and co-ordinates with related strategies, including those for parks and gardens, allotments, play, sport facilities, active travel, climate change adaptation and biodiversity.</t>
  </si>
  <si>
    <t>The Council complies with the Scottish Housing Quality Standard (SHQS).
The Council continue to have abeyances relating to door entry systems in mixed tenure blocks.  Progress has been made addressing this issue during the current year.  This work will continue over the next 12 months.</t>
  </si>
  <si>
    <t>71% of Council homes currently meet the EESSH standard.  
Projects to install measures to improve energy efficiency have been delayed due to Covid 19.  Projects to install external measures are restarting.  However, heating upgrades continue to be on hold.  The Council anticipate a pass rate of around 75% by the December 2020 and 85% by the end of the 2021/22 financial year.
The EESSH 2 standard, which will come into effect in 2032, will require significantly more complex solutions.  The Council is preparing a whole house retrofit strategy.  Phase 1 will be a 2-year programme to assess the feasibility of this option and establish design principals.</t>
  </si>
  <si>
    <t>The Council was awarded £3.6m in HEEPS:ABS funding in 2019/20 to deliver free insulation to private homes across the city. The programme has targeted mixed tenure of areas with high levels of fuel poverty, containing suitable homes for solid wall insulation, and in areas in the bottom 25% of the Scottish Indices of Multiple Deprivation (SIMD). The programme includes projects at Dumbiedykes; Muirhouse; Westburn; Drylaw; West Mains and Sighthill along with two wider internal and hard to treat cavity wall insulation projects. Nearly 1200 households will be warner and easier to heat as a result of the 2019/20 HEEPS:ABS programme. 
The Council has been awarded an additional £3.6m of HEEPS:ABS funding for 2020-21 with an application for further funding of £487k as part of the HEEPS:ABS Special Projects Application. In total this funding will help a further 747 households across the city.</t>
  </si>
  <si>
    <t xml:space="preserve">A second phase of the above project has been scoped, with the aim of extending community resilience to include and align:  local </t>
  </si>
  <si>
    <t>Current and future climate risks are being assessed through the Edinburgh Adapts Climate Change Adaptation Action Plan 2016-2020. The 2030 Sustainability Strategy will define the high-level strategic direction for adaptation post 2020 that will be taken forward through the development of the next Edinburgh Adapts action plan.
In terms of the Council’s internal resilience arrangements, risk assessments are monitored and reviewed on a quarterly basis through the Council Resilience Group and through the Council’s contribution to the Lothian and Borders Local Resilience Partnership, risk assessment is a continual process. Current assessments are reviewed on an annual basis, as new information emerges or following any significant incident or exercise. The Resilience service regularly reviews the Council’s Severe Weather Resilience Arrangements in conjunction with a range of specialist colleagues.
Edinburgh’s Strategic Development Plan is the South East Scotland Plan (SDP 1) was approved in 2013. A new Strategic Development Plan (SDP 2) was prepared for the Edinburgh City Region, along with an assessment of housing need and demand (HNDA 2), but this plan was rejected by the Scottish Ministers in 2019 on transport grounds. Following approval of the new Planning (Scotland) Act 2019 there is no requirement to prepare a new Strategic Development Plan. National Planning Framework 4 is expected to be approved in late 2021. 
A study to ascertain the impact of siltation on the Water of Leith Basin was completed in February 2017 a study report was produced that demonstrates that it is not anticipated that the Water of Leith will flood out of bank at the Water of Leith Basin, until approximately the 1 in 200-year flood event. The 1 in 200 year event, is a flood event that statistically has a 0.5 percent likelihood of occurrence in any year. As the risk of flooding is low/medium it is not intended to provide defences or dredge this stretch of the Water of Leith to manage flooding. The levels of silt will be visually inspected during the annual river inspections. If it is found there is significant change a further survey could be undertaken.
The Niddrie Burn flood study to ascertain the effects of potential flooding is nearly complete. 
The Water of Leith is currently being remodelled to provide a better understanding of flood defences and levels using the most up to date standards.
Building on existing and new flood risk studies including the Integrated catchment studies, the Flood Prevention Team will continue to develop Surface Water Management Plans to improve knowledge and assess current and future flooding risks for the city. This will enable further consideration of potential mitigation opportunities going forward.
The Edinburgh Biodiversity Action Plan for 2019-21 incorporates climate change actions and will review current and future risks to biodiversity and greenspace.</t>
  </si>
  <si>
    <t>Monitoring and evaluation of the impacts of adaptation actions will be assessed through the Edinburgh Adapts Climate Change Adaptation Action Plan 2016-2020.
The Council monitors the impact of the Local Development Plan policies on the physical and environmental characteristics of the area, including those related to climate change. This is reported in a statutory Monitoring Statement which will inform the next Local Development Plan. The Strategic Environmental Assessment (SEA) assesses the impact of plans, programmes and strategies on environmental factors including climatic factors. Monitoring the significant environmental effects for any unforeseen adverse environmental effects is a statutory requirement within the 2005 Act.
Biodiversity actions are monitored through the Edinburgh Biodiversity Action Plan 2019-2021. Annual reports for 2018 and 2019 are available at www.edinburgh.gov.uk.</t>
  </si>
  <si>
    <t xml:space="preserve">1. Work in partnership to develop high-level strategic adaptation actions in response to a city-wise climate resilience risk assessment in the 2030 Sustainability Strategy and begin development of an Edinburgh Adapts Action Plan to take forward these actions. 
2. Work with colleagues to embed adaptation into the Council’s next Local Development Plan (‘City Plan 2030’) and associated planning guidance, to ensure adaptation influences the future development of the city and that the opportunities identified are delivered. This will include the development of an Ecological Coherence Plan and work through the Edinburgh Living Landscapes programme and partnership.
3. Work in partnership through the Edinburgh Adapts Steering Group and wider partnership to continue to implement the Edinburgh Adapts Climate Change Adaptation Action Plan 2016-2020 and a Vision for a Climate Ready Edinburgh. Work with the Edinburgh Biodiversity Partnership to deliver the climate change adaptation actions in both the Edinburgh Biodiversity Action Plan 2019-21 and the Edinburgh Adapts Action Plan. 
4. The Edinburgh Community Resilience Pilot Project was completed in June 2017.  A second phase of the project has been scoped with the aim of extending community resilience to include local communities, local businesses and Responder organisations. Funding is being sought and if successful, it is anticipated the project will commence in spring 2020.
5. Work with the Edinburgh and Lothians Drainage Partnership (SEPA and Scottish Water) to identify opportunities for nature-based solutions to combined sewer or road flooding using parks and greenspaces. </t>
  </si>
  <si>
    <t>The Council worked with pilot areas within the city as part of the Edinburgh Community Resilience Project, seeking to enhance communities’ abilities to respond to and recover from resilience incidents. Whilst the pilot has now been completed, the community resilience groups established as part of the pilot continue to operate and build resilience. 
A new project has been scoped in relation to community resilience, to involve local communities, businesses and Responder agencies and funding is being sought.
The Council along with SEPA, other local authorities in the Forth Estuary and Scottish Water have developed a Local Flood Risk Management Plan. The Plan has identified flooding from rivers, coast and overland flow to prioritise work at the national level. 
The Council has been working with Scottish Water to scrutinise the sewer network and how it interacts with flooding from other sources. The Niddrie Burn River Restoration Project included construction of building platforms so future proofing development against flooding in the area.
The Council are procuring flood studies to provide better knowledge and understanding of flood risk from watercourses throughout the City.
In accordance with the new climate change guidance provided by SEPA, the Council shall be raising the climate change allowance to 40% for all new planning applications to further future proof Edinburgh from flooding. The implementation of this is to be finalised.</t>
  </si>
  <si>
    <r>
      <rPr>
        <b/>
        <sz val="11"/>
        <color theme="1"/>
        <rFont val="Calibri"/>
        <family val="2"/>
        <scheme val="minor"/>
      </rPr>
      <t>Sustainable Procurement Strategy</t>
    </r>
    <r>
      <rPr>
        <sz val="11"/>
        <color theme="1"/>
        <rFont val="Calibri"/>
        <family val="2"/>
        <scheme val="minor"/>
      </rPr>
      <t xml:space="preserve">
The Council introduced a new five year Sustainable Procurement Strategy (the Strategy) in March 2020. The Strategy places sustainability at the heart of the Council’s procurement programme for the next five years, to ensure that the Council’s considerable spending power is used to promote those economic, environmental and social outcomes that support growth, and simultaneously assist the Council in addressing the challenges that the city is facing. 
The Strategy was informed by internal and external consultation, by the Council’s strategic commitments, and also by the developing local and national policy framework that now gives greater recognition to the important role that public sector procurement has in assisting the Council deliver its key outcomes such as the Council’s target to become a zero-carbon city by 2030.
The Council’s procurement activity also directly supports the delivery of Council services, and key Council projects and initiatives, such as the delivery of new Certified Passivhaus housing and schools, replacement of more energy efficient street lighting, improved public transport and cycling initiatives and a collaborative House building framework with emphasis on highly energy efficient homes.
</t>
    </r>
    <r>
      <rPr>
        <b/>
        <sz val="11"/>
        <color theme="1"/>
        <rFont val="Calibri"/>
        <family val="2"/>
        <scheme val="minor"/>
      </rPr>
      <t xml:space="preserve">Sustainable Procurement Policy
</t>
    </r>
    <r>
      <rPr>
        <sz val="11"/>
        <color theme="1"/>
        <rFont val="Calibri"/>
        <family val="2"/>
        <scheme val="minor"/>
      </rPr>
      <t xml:space="preserve">
The Council has also had a comprehensive Sustainable Procurement Policy in place since 2012. The sustainable procurement policy and objectives are addressed within every procurement plan, which is at the start of each procurement process. Thus, the policies build awareness and are discussed with stakeholders. There is also a mandatory sustainability risk assessment of procurement projects as part of the individual procurement plan which is a practical tool to ensure compliance with climate change duties (available on request).
The Sustainable Procurement Policy also informs the Council’s terms and conditions of contract. For example, in schedule 8 section 1.1g a duty is placed on service providers to assist the Council on climate change.
The Commercial and Procurement team also use sustainability as selection and award criteria and seek to constantly evaluate processes that minimise the impact of the procurement for example in construction off-site fabrication, use of electric vehicles and use of local suppliers to reduce transport emissions are encouraged and scored accordingly. 
The Policy has 4 main Outcomes
Outcome 1: the social and economic benefits from our procurement are maximised
Outcome 2: the environmental impacts are minimised and the environmental benefits maximised from our procurement 
Outcome 3: Edinburgh has a more sustainable supply chain 
Outcome 4: sustainable procurement is embedded within the Council
The following are some of the specific examples that sit under these outputs: - (please note this is just a selection)
-	Minimise carbon based energy use
-	minimise waste and consumption
-	specify goods and materials made with a high content of recycled material and/or goods
-	achieve a minimum sustainability performance of BREEAM ‘Very Good’ rating, and aspire to BREEAM ‘Excellent’ rating, when procuring new buildings and refurbishing old buildings. [BRE Environmental Assessment Methodology], where applicable.
-	specify the most energy efficient goods, services and works
-	ensure that vehicles we purchase, lease or hire have low emissions of greenhouse gases and air pollutants.
-	procure timber and timber-based goods from verifiable sustainable sources that evidence clear chains of custody in line with the Council’s Purchasing Policy for Sustainable Timber and Timber Products
-	The use of Government Buying Standards
-	The use of Community Benefits – this is reinforced on the requirement in Contract Standing Orders to consider the inclusion of community benefits in all procurements over £50,000. </t>
    </r>
  </si>
  <si>
    <r>
      <rPr>
        <b/>
        <sz val="11"/>
        <color theme="1"/>
        <rFont val="Calibri"/>
        <family val="2"/>
        <scheme val="minor"/>
      </rPr>
      <t>Miscellaneous</t>
    </r>
    <r>
      <rPr>
        <sz val="11"/>
        <color theme="1"/>
        <rFont val="Calibri"/>
        <family val="2"/>
        <scheme val="minor"/>
      </rPr>
      <t xml:space="preserve">
The Council’s Commercial and Procurement Services(CPS) is  engaging with the Scottish Government’s Sustainability Team and Zero Waste Scotland to look at embedding the circular economy in Council practices. 
CPS are also working with Scotland Excel and other local authorities as part of the Procurement and Climate Change Forum which aims to work collaboratively to develop tools to help use the £12.6 billion of annual public procurement spend to support Scotland’s climate emergency response.
In addition to contracting activity, CPS supported the promotion of Fair Trade goods  and the importance of supply chain sustainability by hosting a Fair Trade event during Fairtrade Fortnight in February 2020, a successful event with 12 stalls and around 130 attendees at Waverley Court.
</t>
    </r>
  </si>
  <si>
    <t>Validation energy checks done by Council's Carbon and Utility Officer. Annual energy review report delayed due to COVID-19.</t>
  </si>
  <si>
    <t>Report considered and approved by the Council's Policy and Sustainability Committee</t>
  </si>
  <si>
    <t>Validation of energy consumption data through Council's Carbon and Utility Officer checks.</t>
  </si>
  <si>
    <t>City of Edinburgh Council</t>
  </si>
  <si>
    <t>NRS for 19/20 reporting https://www.nrscotland.gov.uk/statistics-and-data/statistics/statistics-by-theme/population/population-estimates/mid-year-population-estimates/mid-2019</t>
  </si>
  <si>
    <t>Population</t>
  </si>
  <si>
    <t>This is net of fees and charges for services provided</t>
  </si>
  <si>
    <t>The Council has a property portfolio comprising 604 operational buildings (this excludes investment buildings i.e. those owned by the Council and operated as shops, pubs etc as these premises are not used for the discharge of public duties but includes 32 PPP/DBFM school buildings). As a local authority, the City of Edinburgh Council is responsible for providing a range of public services, including education, social care, roads and transport, economic development, housing and planning, environmental protection, waste management, cultural and leisure services. As a public body, Integration Joint Boards (IJB) are required to prepare reports on compliance with climate change duties. Discussions are ongoing between the City of Edinburgh Council, the Edinburgh IJB and NHS Lothian to ensure double accounting of emissions has not occurred.</t>
  </si>
  <si>
    <t>The Council set a new ambitious target of becoming carbon neutral by 2030. Sustainability and climate emergency action are being championed within the Council and across the city through a significant programme of corporately led activity. 
The Council's Policy and Sustainability Committee provides the political leadership. A Sustainability and Climate Emergency All Party Oversight Group (APOG) and Sustainability Programme Board co-ordinate actions across the Council, drive programme implementation, provide officer and elected member leadership and oversight and support the development of a new 2030 Sustainability Strategy. 
The APOG comprises the Convener and Vice Convener of the Policy and Sustainability Committee, the Council’s Sustainability Champion and an elected member from each of the other political groups.
The Sustainability Programme Board is chaired by the Council’s Chief Executive and includes the Executive Director of Place as Senior Responsible Officer for Sustainability and Heads of Service for the Council’s key service areas, including planning, transport, parks and greenspace, property and facilities management, housing, procurement, finance and corporate function.
An Adaptation and Renewal Programme is being established as the Council’s response to the coronavirus outbreak. This programme aims to ensure Edinburgh’s recovery from COVID-19 is a fair and green recovery, with sustainability, poverty alleviation and well-being as its core objectives. A Programme Board co-ordinates the activity and an All-Party Oversight Group (APOG) provides political scrutiny and oversight of the Programme.</t>
  </si>
  <si>
    <t>The Strategy and Communications Team in the Chief Executive's Division lead on the corporate response to Government on carbon mitigation, climate change adaptation and sustainability initiatives, including development of corporate strategies and action plans and engagement activities. The Director for Place is the Council’s Senior Responsible Officer for Sustainability and leads at a strategic level on Council services relating to housing, energy and water management, waste services, transport, planning, and parks. Sustainability is being embedded across the city through major programmes such as the Council’s City Mobility Plan, City Centre Transformation Programme and the development of the Council’s new local development plan, City Plan 2030. The Director of Resources is responsible for procurement, asset management and ICT.
A Sustainability Programme Board has been established that aims to co-ordinate actions across the Council, drive programme implementation, provide officer oversight of actions arising out of the Sustainability Programme and the Short Window Improvement Plan. The Programme Board will lead the development of a 2030 Sustainability Strategy on behalf of the organisation with accountability for progress to the Policy and Sustainability Committee. 
Behavioural change and citizen engagement activity is coordinated by the Insight and Communications teams within Strategy and Communications division and activity in this area will grow over coming years.
The Council is co-sponsor of the newly formed Edinburgh Climate Commission, which brings together key organisations and actors from across the city, from the private, public and third sectors. The Commission aims to act as an enabler, working to accelerate action and impact on climate change in the city, and provide independent, expert and authoritative advice.</t>
  </si>
  <si>
    <t>2050 Edinburgh City Vision</t>
  </si>
  <si>
    <t>The Edinburgh 2050 City Vision sets out a long term vision for the future of Edinburgh and has been developed following the broadest citizen engagement ever undertaken by the Council. The City Vision values – fair (inclusive, affordable, connected), thriving (green, clean, sustainable), welcoming (happy, healthy, safe) and pioneering (culture, data, business) – reflect a positive ambition based on citizens’ aspirations for the city. The City Vision consultation found that what residents consider most important is for Edinburgh to be clean, green, sustainable and litter-free. People want to live in a city where they know the air is clean and that there are plenty of green spaces for them to enjoy. 
Committing to carbon neutrality is one way in which organisations can embed the 2050 Edinburgh City Vision principles into their work and play their part in making Edinburgh the place our citizens want it to be in 2050. The Council is working with wider city partners to create a coalition of communities across city stakeholders committed to delivering on the city vision principles and supporting one another in embedding these within their own strategies and values.  The 2050 City Vision will inform the development of a 2030 Sustainability Strategy for the city.</t>
  </si>
  <si>
    <t>https://edinburgh.org/2050-edinburgh-city-vision/</t>
  </si>
  <si>
    <t>City of Edinburgh Commitments</t>
  </si>
  <si>
    <t>Council Commitments related to a better environment and transport systems that work for all:
17. Guarantee 10% of the transport budget on improving cycling in the city
18. Improve Edinburgh’s air quality and reduce carbon emissions. Explore the implementation of low emission zones
19. Keep the city moving by reducing congestion, improving public transport to rural west Edinburgh and managing roadworks to avoid unnecessary disruption to the public
25. Increase recycling to 60% from 46% during the lifetime of the administration</t>
  </si>
  <si>
    <t>Sustainable Edinburgh 2020 strategic framework</t>
  </si>
  <si>
    <t>Vision: Edinburgh in 2020 will be a low carbon, resource efficient city, delivering a resilient local economy and vibrant flourishing communities in a rich natural setting. Objectives for 2020. Edinburgh will:
•	reduce greenhouse gas emissions by 42% by 2020
•	adapt to the unavoidable impacts of climate change in partnership with key stakeholders and local communities
•	maintain a good quality of life for all its citizens while consuming minimum resources
•	be a leading knowledge, demonstration and development centre for sustainable development
•	have a new trademark – the “Sustainable City” – attracting visitors, industry and investors
•	have created significant new employment opportunities in low carbon and green technologies
•	have preserved and enhanced its biodiversity, landscape and coastal environments</t>
  </si>
  <si>
    <t>Programme for the Capital: The City of Edinburgh Council Business Plan 2017-22</t>
  </si>
  <si>
    <t>One of the 5 strategic aims is "a resilient city" and the two relevant outcomes are:
- our built and natural environment is protected and enhanced
- Edinburgh is a low carbon, connected city with transport and infrastructure that is fit for the future</t>
  </si>
  <si>
    <t>Resilient Edinburgh Climate Change Adaptation Framework
Edinburgh Adapts Our Vision 2016-2050
Edinburgh Adapts Climate Change Action Plan 2016-2020</t>
  </si>
  <si>
    <t>2014-2020
2016-2020
2016-2020</t>
  </si>
  <si>
    <t>Business Travel and Accommodation Guidance</t>
  </si>
  <si>
    <t>Published August 2018</t>
  </si>
  <si>
    <t>The Council’s Business Travel and Accommodation Guidance recognises that there is a need to travel to carry out Council business but states that travel outside the UK should on principle, only be taken in exceptional circumstances. Carbon impact is currently considered as part of the overall cost benefit assessment.  
Within this process, the Council must be clear; that the business travel is necessary; the type of transport used is the most efficient; and that we have tried to minimise the environmental impact. 
The guidance further states that the Council will always seek to make sustainable transport choices by prioritising low emission modes of transport. This mean that in addition to an assessment of cost and journey times, C02 emissions are quantified and considered when choosing the type of transport.</t>
  </si>
  <si>
    <t>Active Travel Action Plan</t>
  </si>
  <si>
    <t>2016-2020</t>
  </si>
  <si>
    <t>As an employer, we have: a bike to work scheme; established an allowance for cycling on Council business; produced a policy on the use of bikes by employees including the use of pool bikes;
invested over £60k in active travel facilities such as showers, lockers and cycle parking in Council buildings; and supported a number of cycle initiatives including bike breakfasts. We will encourage our partners to undertake similar measures and work to increase uptake of the CFE awards among local businesses. Cycle Friendly Schools and the STARS programme: This is a national award scheme run by Cycling Scotland that recognises the wide range of work schools do to promote and encourage cycling and to make their schools cycle friendly. Schools are encouraged to apply when they become part of the I-bike scheme and we now have over 40 schools subscribed.</t>
  </si>
  <si>
    <t>Energy Management Policy for Operational Buildings</t>
  </si>
  <si>
    <t>2013-2020</t>
  </si>
  <si>
    <t>Revised Energy Management Policy which brings the policy in line with ISO50001 (2018). The policy is applicable to all the Council’s operational buildings and activities.</t>
  </si>
  <si>
    <t>Sets out the Council’s approach to the development of Electric Vehicles.</t>
  </si>
  <si>
    <t>Approved Dec 2017</t>
  </si>
  <si>
    <t>Electric Vehicle Action Plan
Fleet Renewal Programme</t>
  </si>
  <si>
    <t>file://H:\\Item_7.4___Electric_Vehicle_Action_Plan.pdf</t>
  </si>
  <si>
    <t>Sustainable Energy Action Plan</t>
  </si>
  <si>
    <t xml:space="preserve">Increase the use of renewables in both the domestic and non-domestic sectors and encourage innovation in adopting new technologies. This includes an assessment of the Council’s estate for renewable energy potential and installation. </t>
  </si>
  <si>
    <t>https://www.edinburgh.gov.uk/downloads/download/13734/sustainable-energy-action-plan</t>
  </si>
  <si>
    <t>2015-2020</t>
  </si>
  <si>
    <t>Waste and Recycling Strategy 
Waste Prevention Strategy
Resource Use Policy</t>
  </si>
  <si>
    <t>http://www.edinburgh.gov.uk/info/20245/services_for_communities/413/waste_strategies
http://www.edinburgh.gov.uk/downloads/file/1986/waste_prevention_strategy
http://www.edinburgh.gov.uk/directory_record/683921/resource_use_policy</t>
  </si>
  <si>
    <t>2010 - 2025
Adopted 2005
Adopted 2000</t>
  </si>
  <si>
    <t>Increasing the amount of energy generated by renewables is one of strategic outcomes of the SEAP.</t>
  </si>
  <si>
    <t>A new partnership to enhance water management across Edinburgh and the Lothians has been launched in 2018. Scottish Water, Scottish Government, SEPA and local authorities across the region have joined forces to plan for future growth and changes in climate that impact on how the area’s waste water and surface water is processed.</t>
  </si>
  <si>
    <t>Water Management Policy</t>
  </si>
  <si>
    <t>Adopted 2006</t>
  </si>
  <si>
    <t>http://www.edinburgh.gov.uk/directory_record/683942/water_management_project_progress_report_and_revised_policy</t>
  </si>
  <si>
    <t>Asset Management and Property Strategy</t>
  </si>
  <si>
    <t>Published 2015</t>
  </si>
  <si>
    <t>Local Development Plan
Edinburgh Design Guidance
City Plan 2030</t>
  </si>
  <si>
    <t>http://www.edinburgh.gov.uk/info/20013/planning_and_building/66/edinburgh_local_development_plan
http://www.edinburgh.gov.uk/downloads/file/2975/edinburgh_design_guidance
https://www.edinburgh.gov.uk/local-development-plan-guidance-1/city-plan-2030/2</t>
  </si>
  <si>
    <t xml:space="preserve">In the LDP, the section on caring for the environment has a section on flood prevention. 
The Design Guidance supports the Local Development Plan. It was reviewed in 2018. 
The Council has started to prepare the next local development plan for Edinburgh ‘City Plan 2030’. The consultation ‘Choices for City Plan 2030’ identified and set out ways to address changes required to support climate change adaptation, including improvements and changes required to planning policies and supplementary guidance. Following consideration of the consultation responses received the Council is now preparing a Proposed Plan version of the City Plan 2030 with the intension that it is reported to Committee for approval at the end of the year prior to being placed on deposit for the formal period of representations.  </t>
  </si>
  <si>
    <t xml:space="preserve">Edinburgh City Centre Transformation Strategy
</t>
  </si>
  <si>
    <t xml:space="preserve">Place-based strategy to improve the public realm and transform Edinburgh’s city centre into a pedestrian and cycling friendly zone, well connected by public transport and reduced car traffic. </t>
  </si>
  <si>
    <t xml:space="preserve">City Mobility Plan – draft for consultation
</t>
  </si>
  <si>
    <t>https://consultationhub.edinburgh.gov.uk/sfc/city-mobility-plan/user_uploads/city-mobility-plan-february-2020.pdf</t>
  </si>
  <si>
    <t xml:space="preserve">Ten year mobility and transport strategy that aims to decarbonise Edinburgh’s transport system by 2030 through transforming the way people, goods and services travel around the city. </t>
  </si>
  <si>
    <t>Edinburgh Biodiversity Action Plan</t>
  </si>
  <si>
    <t>2019-2021</t>
  </si>
  <si>
    <t>http://www.edinburgh.gov.uk/download/downloads/id/12457/edinburgh_biodiversity_action_plan_2019-2021.pdf</t>
  </si>
  <si>
    <t>This is the fifth edition of the plan. It includes actions on carbon sequestration and adaptation</t>
  </si>
  <si>
    <t>Develop a new Sustainability Strategy for the city to 2030 to achieve Edinburgh's target of being carbon neutral by 2030.
Develop the next phase of Edinburgh Adapts through a climate change risk assessment of the city and ensuring the new Sustainability Strategy for the city sets out a strategic response to the unavoidable impacts of climate change, supported by an Edinburgh Adapts action plan. 
Work with the newly established Edinburgh Climate Commission and city stakeholders to achieve a citywide commitment to a carbon neutral and climate resilient Edinburgh by 2030.
Work towards achieving a green economic recovery for the city through the Council's newly established Adaptation and Renewal Programme. This will include a refreshed economy strategy and a new council business plan due in early 2021.
Mainstream sustainability into all the Council's services, functions and activities.</t>
  </si>
  <si>
    <t>Yes. The recommendations of the independent audit of Council activity on climate change and sustainability by the Edinburgh Centre for Carbon Innovation at the University of Edinburgh are being implemented as the Council develops a comprehensive programme of activity to tackle climate change and work sustainably. As part of its European-funded Healthy Clean Cities sustainability programme, the Council has been working with Edinburgh Centre for Carbon Innovation and the University of Edinburgh to develop a ‘Carbon Scenario Tool’ to support the city’s 2030 net zero target.  The tool has been developed to support city-wide and Council-specific emissions footprinting, enabling tracking towards the Council’s 2030 target with the first progress report against the new target due in March 2021. 
The tool will also support greater consideration of sustainability issues within key Council decisions by providing data on the carbon consequences of different proposed projects or programmes, and where possible, assessing their impact on other factors such as air quality - allowing for greater transparency and comparison between different options</t>
  </si>
  <si>
    <t>In May 2019, the Council declared a Climate Emergency and set a target for the city to become carbon neutral by 2030. This has placed sustainability and climate change at the centre of Council strategic and policy discussions. The Council is taking forward a series of citywide initiatives to reduce emissions and adapt including a new city mobility plan which aims to decarbonise Edinburgh's transport system by 2030, and an ambitious £2.5 billion investment programme over the next ten years to build and improve Council homes and deliver on Council commitments on affordable housing and net zero carbon. Consultation on the Council's new local development plan, City Plan 2030, includes a proposal that all new development should be zero carbon and set out ways to address the changes required to support climate change adaptation.
The City of Edinburgh Council is the only UK city that was successful in being selected as a Healthy Clean Cities Deep Demonstration (HCCDD) site.  Funded through a partnership between EIT and the Climate Knowledge Innovation Community, the HCCDD programme works with 15 other European cities who are recognised as having a high degree of ambition in relation to sustainability and a commitment to innovation to change whole systems and trigger transformation to a net zero and resilient future.
An independent Edinburgh Climate Commission has been established and is co-sponsored by Council and the Edinburgh Centre for Carbon Innovation. and the Commission will work with city partners to provide independent and expert advice and challenge, to galvanise partnership action to achieve a carbon neutral and well adapted city by 2030.</t>
  </si>
  <si>
    <t>City of Edinburgh</t>
  </si>
  <si>
    <t>Sub-set</t>
  </si>
  <si>
    <t>https://www.edinburgh.gov.uk/council-commitments</t>
  </si>
  <si>
    <t>https://www.edinburgh.gov.uk/council-planning-framework/sustainable-edinburgh-2020</t>
  </si>
  <si>
    <t>https://www.edinburgh.gov.uk/council-planning-framework/council-business-plan-2017-2022</t>
  </si>
  <si>
    <t>https://www.edinburgh.gov.uk/downloads/file/24708/resilient-edinburgh-climate-change-adaptation-framework-2014-to-2020
https://www.edinburgh.gov.uk/downloads/file/24705/edinburgh-adapts-our-vision-2016-to-2050
https://www.edinburgh.gov.uk/downloads/file/24704/edinburgh-adapts-climate-change-action-plan-2016-to-2020</t>
  </si>
  <si>
    <t>Sustainable Energy Action Plan 2015-2020
https://www.edinburgh.gov.uk/downloads/download/13734/sustainable-energy-action-plan
[Second] Carbon Management Plan 2015/16-2020/21; adopted September 2015; http://www.edinburgh.gov.uk/directory_record/683821/carbon_management_plan_20152016_-_20202021
Resilient Edinburgh Climate Change Adaptation Framework 2015-2020; adopted October 2014; https://www.edinburgh.gov.uk/downloads/file/24708/resilient-edinburgh-climate-change-adaptation-framework-2014-to-2020
Edinburgh Adapts Climate Change Adaptation Action Plan 2016-2020; adopted August 2016
https://www.edinburgh.gov.uk/downloads/file/24704/edinburgh-adapts-climate-change-action-plan-2016-to-2020
Edinburgh Adapts Our Vision 2016-2050
https://www.edinburgh.gov.uk/downloads/file/24705/edinburgh-adapts-our-vision-2016-to-2050</t>
  </si>
  <si>
    <t>https://www.edinburgh.gov.uk/downloads/file/25058/active-travel-action-plan-2016</t>
  </si>
  <si>
    <t>https://www.edinburgh.gov.uk/directory-record/1146156/energy-management-policy-for-operational-buildings</t>
  </si>
  <si>
    <t>62% reduction, surpassing 42% target by 20%</t>
  </si>
  <si>
    <t xml:space="preserve">The organisation has not quantified this therefore ongoing project specific detail is not available for the years since the 2005/06 baseline year.
A carbon scenario tool has been developed to support city-wide and Council-specific emissions footprinting, enabling tracking towards the Council’s 2030 target with the first progress report against the new target due in March 2021.  
The tool will also support greater consideration of sustainability issues within key Council decisions by providing data on the carbon consequences of different proposed projects or programmes, and where possible, assessing their impact on other factors such as air quality - allowing for greater transparency and comparison between different options. It will be applied to major Council projects on a phased basis in future years.  
</t>
  </si>
  <si>
    <t>Potentially Vulnerable Areas have been highlighted and the risk assessed in relation to Flood Risk which has been reported in the Local Flood Risk Management Plan (LFRMP). 
Scottish Water have completed the sewer integrated catchment study for most of Edinburgh, the results of this will be used to start preparing surface water management plans.
SEPA in collaboration with local authorities have introduced Objectives Target Areas (OTA’s) which further identifies and reviews specific areas at flood risk within the PVA’s.</t>
  </si>
  <si>
    <t>Edinburgh's Local Development Plan aims to enhance the city's green network by encouraging land management practices which capture, store and retain carbon and prevent and mange flood risk. Furthermore, through various policies, the LDP aims to protect, promote and enhance the wildlife, recreational landscape and access value of the green network. The Council has started to prepare the next local development plan for Edinburgh ‘City Plan 2030’. 
The Council has updated the Edinburgh Design Guidance, which contribute to promoting green infrastructure in planning. 
The Council is delivering the Local Development Plan Action Programme (2020 version) which sets out a number of green infrastructure actions which can help mitigate the impact of climate change. Projects which are underway in 2019/20 include:
-	Leith Western Harbour Central Park - creation of new 5.2ha public parkland
-	South East Wedge Parkland (Little France Park) – creation of new public park of approx. 45ha to provide multi-functional parkland and woodland. Part of wider green network with links to Niddrie Burn Parkland
-	Gogar Burn - Diversion of Gogar Burn to reduce flood risk, improve water quality and enhance biodiversity
The Council has 90 floral meadows across the city, 21 perennial and 69 annual. Three areas (Little France Park, along John Muir Way and Cramond Foreshore) will have meadows or sustainable planting added in 2021 as part of the Biodiversity Challenge Fund (delayed one year due to COVID).
A total of 105 hectares of greenspace incorporate Living Landscape features (the Council manages 858 hectares of Standard Amenity Grass (SAThG)) which equates to 13% of our amenity grasslands).
In January 2020 Council Committee approved the report “Edinburgh: Million Tree City”, supporting an ambition to reach a target of one million trees by 2030. This ambition will involve the planting of 250,000 new trees across the urban environment. These additional trees will provide a nature-based solution to the impacts of climate change by improving air quality, cooling the urban environment, intercepting rainwater, and protecting and enhancing biodiversity. An Action Plan to implement this ambition is currently being finalised.
As part of the Thriving Green Spaces project the Council is working with the Scottish Wildlife Trust and other partners to develop an Ecological Coherence Plan (ECP) for Edinburgh. The ECP will identify opportunities and interventions comprising nature based solutions (NbS) to enhance the habitat network in Edinburgh to allow species to migrate and adapt to climate change. The ECP will also map supply and demand of several key ecosystem services within Edinburgh (e.g. flood regulation, air purification, health benefits etc.) and will aim to identify opportunities for green infrastructure with multiple benefits for both people and nature.</t>
  </si>
  <si>
    <t>The Edinburgh Community Resilience Pilot Project was completed in June 2017. The community resilience groups that were established in two Community Council areas as part of this project continue to operate and enhance their resilience. 
A second phase of the above project has been scoped, with the aim of extending community resilience to include and align:  local communities, local businesses and Responder organisations.  If project funding is successful, it is anticipated this project will commence in spring 2020.
Information and advice regarding flooding, severe weather and business continuity is published on the Council website.
The Council participates in the preparation and monitoring of a Community Risk Register for the Lothian and Borders area.</t>
  </si>
  <si>
    <r>
      <rPr>
        <b/>
        <sz val="11"/>
        <color theme="1"/>
        <rFont val="Calibri"/>
        <family val="2"/>
        <scheme val="minor"/>
      </rPr>
      <t>Construction</t>
    </r>
    <r>
      <rPr>
        <sz val="11"/>
        <color theme="1"/>
        <rFont val="Calibri"/>
        <family val="2"/>
        <scheme val="minor"/>
      </rPr>
      <t xml:space="preserve">
</t>
    </r>
    <r>
      <rPr>
        <b/>
        <sz val="11"/>
        <color theme="1"/>
        <rFont val="Calibri"/>
        <family val="2"/>
        <scheme val="minor"/>
      </rPr>
      <t>Appointment of specialist design team to deliver three new primary schools to Certified Passivhaus standard</t>
    </r>
    <r>
      <rPr>
        <sz val="11"/>
        <color theme="1"/>
        <rFont val="Calibri"/>
        <family val="2"/>
        <scheme val="minor"/>
      </rPr>
      <t xml:space="preserve">
A contract for a multi-disciplinary design team was awarded via the Crown Commercial Services Framework. The Council’s ambitious zero carbon city target by 2030 will require a step change in the Council’s approach to new building design and delivery across the whole operational estate, including learning and teaching. The first non-domestic buildings, schools, in Scotland delivered to the Certified Passivhaus Standard will be a key part to addressing a low carbon future. The Council is planning three new double stream Primary Schools with Early Years facilities. These are located within major new housing developments and expected to be completed in 2022.
</t>
    </r>
    <r>
      <rPr>
        <b/>
        <sz val="11"/>
        <color theme="1"/>
        <rFont val="Calibri"/>
        <family val="2"/>
        <scheme val="minor"/>
      </rPr>
      <t>New Build Housing Framework Agreement</t>
    </r>
    <r>
      <rPr>
        <sz val="11"/>
        <color theme="1"/>
        <rFont val="Calibri"/>
        <family val="2"/>
        <scheme val="minor"/>
      </rPr>
      <t xml:space="preserve"> 
The development of House Build framework to support the delivery of new affordable homes. The framework will allow the Council to deliver highly energy efficient homes and test practical design and construction solutions to achieving the Council’s ambition to be a net zero carbon authority with many of the contractors having constructed homes to platinum standard (equivalent to net zero carbon). The anticipated value of the Framework Agreement (between £250 million and £400 million), reflects both the scale of the Council’s own ambitions in relation to affordable housebuilding and the potential affordable housing delivery requirements of our city region partners. The Framework may be utilised by named city region partners delivering affordable housing within the region.
</t>
    </r>
    <r>
      <rPr>
        <b/>
        <sz val="11"/>
        <color theme="1"/>
        <rFont val="Calibri"/>
        <family val="2"/>
        <scheme val="minor"/>
      </rPr>
      <t>Public Transport and Active Travel</t>
    </r>
    <r>
      <rPr>
        <sz val="11"/>
        <color theme="1"/>
        <rFont val="Calibri"/>
        <family val="2"/>
        <scheme val="minor"/>
      </rPr>
      <t xml:space="preserve">
One of the key drivers of the £400m to be invested in the City’s public transport and active travel infrastructure has been the urgent need to cut carbon emissions. As part of this programme the following procurements have recently been delivered. 
</t>
    </r>
    <r>
      <rPr>
        <b/>
        <sz val="11"/>
        <color theme="1"/>
        <rFont val="Calibri"/>
        <family val="2"/>
        <scheme val="minor"/>
      </rPr>
      <t>Trams</t>
    </r>
    <r>
      <rPr>
        <sz val="11"/>
        <color theme="1"/>
        <rFont val="Calibri"/>
        <family val="2"/>
        <scheme val="minor"/>
      </rPr>
      <t xml:space="preserve">
The City of Edinburgh Council utilising the Utility Regulations for the first time successfully awarded Contracts for the extension of the Tram line from York Place to Newhaven. The extension is intended to support economic, financial and environmental outcomes across the City.  The approval for the estimated £128m contracts was provided by Council in March 2019. To mitigate the impact to businesses the Council worked with Sustrans and Cargo bikes to help implement an environmentally friendly delivery service.
</t>
    </r>
    <r>
      <rPr>
        <b/>
        <sz val="11"/>
        <color theme="1"/>
        <rFont val="Calibri"/>
        <family val="2"/>
        <scheme val="minor"/>
      </rPr>
      <t xml:space="preserve">Active Travel and Local Development Transport Action Plans: 
</t>
    </r>
    <r>
      <rPr>
        <sz val="11"/>
        <color theme="1"/>
        <rFont val="Calibri"/>
        <family val="2"/>
        <scheme val="minor"/>
      </rPr>
      <t xml:space="preserve">The Council’s programme of investment in walking and cycling required the procurement of
• Consultants under the Scotland Excel Engineering and Technical Consultancy Services Framework to provide specialist expertise including piloting a new approach to programme management for the active travel programme being rolled out throughout the city including 
• delivery of the City Centre West to East Cycle Link and Street Improvements Project. The network is principally aimed at making cycling a realistic travel choice for people who do not feel confident riding a bike on streets with significant levels of motorised traffic
• improvements to encourage walking and cycling from Meadows to George Street (engagement and preliminary design) 
• installation on-street cycle racks
• cycling improvement schemes across City via Transport &amp; Infrastructure (T &amp; I) Framework
• procurement of new Bus Station Information hardware and software management system, and a new Content Management System for on-street Real Time Passenger Information 
</t>
    </r>
    <r>
      <rPr>
        <b/>
        <sz val="11"/>
        <color theme="1"/>
        <rFont val="Calibri"/>
        <family val="2"/>
        <scheme val="minor"/>
      </rPr>
      <t>Council Fleet</t>
    </r>
    <r>
      <rPr>
        <sz val="11"/>
        <color theme="1"/>
        <rFont val="Calibri"/>
        <family val="2"/>
        <scheme val="minor"/>
      </rPr>
      <t xml:space="preserve">
The Council is reviewing its current fleet to ensure that  it is appropriate for the service delivered, ensuring that the vehicles are the correct type and well suited to their tasks, and increasing the fuel efficiency of all vehicles but particularly the larger vehicles. The Council is also actively replacing smaller vehicles with alternatively powered vehicle where this is possible. Some examples of vehicles procured are as follows:
</t>
    </r>
    <r>
      <rPr>
        <b/>
        <sz val="11"/>
        <color theme="1"/>
        <rFont val="Calibri"/>
        <family val="2"/>
        <scheme val="minor"/>
      </rPr>
      <t xml:space="preserve">Electric Low Floor Welfare Buses </t>
    </r>
    <r>
      <rPr>
        <sz val="11"/>
        <color theme="1"/>
        <rFont val="Calibri"/>
        <family val="2"/>
        <scheme val="minor"/>
      </rPr>
      <t xml:space="preserve">
The Council has a commitment to improving air quality around the city.  To meet this requirement procurement assisted in procuring 3 low floor accessible minibuses within the Passenger Transport area of the Council to replace older and unreliable vehicles. With a match funding grant provided by the Scottish Government, the Council was able to purchase 3 electric low floor accessible minibus vehicles for the same cost of their diesel equivalents.
The replacement vehicles will produce 9kg of CO2 per working day (this will improve as electricity supply moves to more renewable sources) compared to 26kg per working day of a current diesel vehicle.  These vehicles are the same design as their diesel counterparts and have proven popular with the vulnerable adults and children who use these services.  It has also been found that electric vehicles, with their lack of noise, can be particularly beneficial for carrying passengers who have complex needs, such as autism. Electric vehicles produce no NOx or exhaust particulate matter, both of which have an impact on human health.
</t>
    </r>
    <r>
      <rPr>
        <b/>
        <sz val="11"/>
        <color theme="1"/>
        <rFont val="Calibri"/>
        <family val="2"/>
        <scheme val="minor"/>
      </rPr>
      <t>Lease of electric vehicles</t>
    </r>
    <r>
      <rPr>
        <sz val="11"/>
        <color theme="1"/>
        <rFont val="Calibri"/>
        <family val="2"/>
        <scheme val="minor"/>
      </rPr>
      <t xml:space="preserve"> – a number of electric cars and vans have been leased to supplement the Council’s fleet.
</t>
    </r>
    <r>
      <rPr>
        <b/>
        <sz val="11"/>
        <color theme="1"/>
        <rFont val="Calibri"/>
        <family val="2"/>
        <scheme val="minor"/>
      </rPr>
      <t>Electrical Vehicle Charging</t>
    </r>
    <r>
      <rPr>
        <sz val="11"/>
        <color theme="1"/>
        <rFont val="Calibri"/>
        <family val="2"/>
        <scheme val="minor"/>
      </rPr>
      <t xml:space="preserve"> Phase 1 Project Management Support via SXL Framework
</t>
    </r>
    <r>
      <rPr>
        <b/>
        <sz val="11"/>
        <color theme="1"/>
        <rFont val="Calibri"/>
        <family val="2"/>
        <scheme val="minor"/>
      </rPr>
      <t xml:space="preserve">Manage Print Services – Lot 1 Multi-Functional Device (MFD) Contract
</t>
    </r>
    <r>
      <rPr>
        <sz val="11"/>
        <color theme="1"/>
        <rFont val="Calibri"/>
        <family val="2"/>
        <scheme val="minor"/>
      </rPr>
      <t xml:space="preserve">
The City of Edinburgh Council has a requirement for printing through its offices and sites. Currently this is provided by a centralised Contract across the Council’s estate to ensure operational efficiency and compatibility within the IT network. The primary goal of Lot 1 is the delivery of holistic print services across the organisation which meets the demands of the user base through the provision of a number of hardware and software productions and the supply of associated supporting products and materials. The Providers were asked to include an approach to environmental sustainability, including management of their carbon footprint relating to this Contract.
Quality evaluation included evaluation of energy usage and the contract priced in electricity use of the machines and evaluated this as part of the “whole life cost”. The new machines will use biodegradable ink and cartridges must be recycled and recycled paper is standard. 
</t>
    </r>
    <r>
      <rPr>
        <b/>
        <sz val="11"/>
        <color theme="1"/>
        <rFont val="Calibri"/>
        <family val="2"/>
        <scheme val="minor"/>
      </rPr>
      <t>Flood Prevention - Edinburgh Sustainable Rain Water Management Design (SUDs)</t>
    </r>
    <r>
      <rPr>
        <sz val="11"/>
        <color theme="1"/>
        <rFont val="Calibri"/>
        <family val="2"/>
        <scheme val="minor"/>
      </rPr>
      <t xml:space="preserve">
The Council has been working with Scottish Water, SEPA and Scottish Natural Heritage on the Edinburgh Sustainable Rain Water Management Design guidance project (SUDs) in order to ensure the project encompasses their requirements. Consultants were procured to assist with specialist design work.  Completion of the project provides an opportunity to streamline the process of designing all future SUDs by producing formal design guidance which will form part of the Edinburgh Design Guidance. This will send a clear and consistent message to developers about the standards required.  Future work will enable the views of heritage bodies to be further explored and ensure the guidance reflects their issues.
SUDs will have positive sustainability impacts as the project provides an understanding as to how the climate change impacts of increased rainfall and increased intensity of rainfall can be addressed in a way that is more sustainable. The current methods of using underground pipe systems  have greater maintenance liabilities and are unable to take the predicted water intensity and volumes.   The Design Guidance therefore aims to maximise the benefits for biodiversity, amenity and health of people who live and work in the city.  
The project has been shortlisted for a national award (one of four) in the Landscape Planning areas of expertise.  
+B411
</t>
    </r>
    <r>
      <rPr>
        <b/>
        <sz val="11"/>
        <color theme="1"/>
        <rFont val="Calibri"/>
        <family val="2"/>
        <scheme val="minor"/>
      </rPr>
      <t>Energy Efficient Street Lighting Programme</t>
    </r>
    <r>
      <rPr>
        <sz val="11"/>
        <color theme="1"/>
        <rFont val="Calibri"/>
        <family val="2"/>
        <scheme val="minor"/>
      </rPr>
      <t xml:space="preserve">
The conversion of approximately 54,000 street lights across Edinburgh to energy efficient lanterns, is ongoing. The programme will deliver a sustained reduction in electricity consumption, energy costs and carbon use as well as reducing lantern maintenance, replacement and waste disposal costs. Works started in June 2018 and, once complete, will deliver a significant reduction in associated electricity consumption. The full upgrade is programmed to be complete by 31 May 2021. Street Lighting is the largest contributor of unmetered consumption, with street lighting representing 17.4% of total reportable emissions this is expected to be reduced significantly with the new energy efficient lanterns.
</t>
    </r>
    <r>
      <rPr>
        <b/>
        <sz val="11"/>
        <color theme="1"/>
        <rFont val="Calibri"/>
        <family val="2"/>
        <scheme val="minor"/>
      </rPr>
      <t xml:space="preserve">Council Estate – Housing Asset Management Framework (HAM)
</t>
    </r>
    <r>
      <rPr>
        <sz val="11"/>
        <color theme="1"/>
        <rFont val="Calibri"/>
        <family val="2"/>
        <scheme val="minor"/>
      </rPr>
      <t xml:space="preserve">
The Council is investing significantly in its property estate through the asset management works programme. Through call-offs from the HAM framework work has been carried out for boiler replacements, controls upgrades, lighting replacements, window replacements and roof replacements particularly across the school estate.  Whilst the primary focus of these works remains the improvement in the condition of the Council’s buildings, there has been a consequential benefit on energy efficiency from these works. From an energy management perspective, there is a continued focus on investment and management of the Council’s Building Energy Management Systems.
</t>
    </r>
    <r>
      <rPr>
        <b/>
        <sz val="11"/>
        <color theme="1"/>
        <rFont val="Calibri"/>
        <family val="2"/>
        <scheme val="minor"/>
      </rPr>
      <t xml:space="preserve">
Waste
Receipt and Processing of Dry Mixed Recyclables
</t>
    </r>
    <r>
      <rPr>
        <sz val="11"/>
        <color theme="1"/>
        <rFont val="Calibri"/>
        <family val="2"/>
        <scheme val="minor"/>
      </rPr>
      <t xml:space="preserve">Scotland Excel’s Dynamic Purchasing System (DPS) was use to procure a provider for the Treatment and Disposal of Recyclable and Residual Waste. </t>
    </r>
  </si>
  <si>
    <t>Culture</t>
  </si>
  <si>
    <t>Edinburgh's threatre and artistic sector are reducing emissions on an annual basis through development of carbon management plans. This is being supported by Creative Carbon Scotland.</t>
  </si>
  <si>
    <t xml:space="preserve">The Council provides support to this initiative </t>
  </si>
  <si>
    <t>Citywide theatres, art galleries, other cultural venues and such like are taking activie steps to reduce their carbon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</si>
</sst>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3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0" fillId="2" borderId="11" xfId="0" applyFill="1" applyBorder="1"/>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2" borderId="10"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0" borderId="55" xfId="0"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5" xfId="0" applyFont="1" applyBorder="1" applyAlignment="1">
      <alignment vertical="top" wrapText="1"/>
    </xf>
    <xf numFmtId="0" fontId="0" fillId="0" borderId="3" xfId="0" applyFont="1" applyBorder="1" applyAlignment="1">
      <alignment vertical="top" wrapText="1"/>
    </xf>
    <xf numFmtId="0" fontId="0" fillId="0" borderId="5" xfId="0" quotePrefix="1" applyFont="1" applyBorder="1" applyAlignment="1">
      <alignment vertical="top" wrapText="1"/>
    </xf>
    <xf numFmtId="0" fontId="0" fillId="0" borderId="6" xfId="0" applyFont="1" applyBorder="1" applyAlignment="1">
      <alignment vertical="top" wrapText="1"/>
    </xf>
    <xf numFmtId="0" fontId="0" fillId="0" borderId="55" xfId="0" applyFont="1" applyFill="1" applyBorder="1" applyAlignment="1">
      <alignment vertical="top" wrapText="1"/>
    </xf>
    <xf numFmtId="2" fontId="0" fillId="0" borderId="22" xfId="0" applyNumberFormat="1" applyFont="1" applyFill="1" applyBorder="1" applyAlignment="1" applyProtection="1">
      <alignment vertical="top" wrapText="1"/>
      <protection locked="0"/>
    </xf>
    <xf numFmtId="1" fontId="0" fillId="0" borderId="5" xfId="0" applyNumberFormat="1" applyFont="1" applyFill="1" applyBorder="1" applyAlignment="1" applyProtection="1">
      <alignment vertical="top" wrapText="1"/>
      <protection locked="0"/>
    </xf>
    <xf numFmtId="0" fontId="0" fillId="0" borderId="7" xfId="0" applyFont="1" applyFill="1" applyBorder="1" applyAlignment="1">
      <alignment vertical="top" wrapText="1"/>
    </xf>
    <xf numFmtId="2" fontId="0" fillId="0" borderId="23" xfId="0" applyNumberFormat="1" applyFont="1" applyFill="1" applyBorder="1" applyAlignment="1" applyProtection="1">
      <alignment vertical="top" wrapText="1"/>
      <protection locked="0"/>
    </xf>
    <xf numFmtId="167" fontId="0" fillId="0" borderId="3" xfId="0" applyNumberFormat="1" applyFill="1" applyBorder="1" applyAlignment="1">
      <alignment vertical="top" wrapText="1"/>
    </xf>
    <xf numFmtId="1" fontId="0" fillId="0" borderId="3" xfId="0" applyNumberFormat="1" applyFont="1" applyFill="1" applyBorder="1" applyAlignment="1" applyProtection="1">
      <alignment vertical="top" wrapText="1"/>
      <protection locked="0"/>
    </xf>
    <xf numFmtId="167" fontId="0" fillId="0" borderId="3" xfId="0" applyNumberFormat="1" applyFont="1" applyFill="1" applyBorder="1" applyAlignment="1" applyProtection="1">
      <alignment vertical="top" wrapText="1"/>
      <protection locked="0"/>
    </xf>
    <xf numFmtId="9" fontId="0" fillId="0" borderId="5" xfId="0" applyNumberFormat="1" applyFont="1" applyFill="1" applyBorder="1" applyAlignment="1" applyProtection="1">
      <alignment vertical="top" wrapText="1"/>
      <protection locked="0"/>
    </xf>
    <xf numFmtId="1" fontId="0" fillId="0" borderId="5" xfId="0" applyNumberFormat="1" applyFill="1" applyBorder="1" applyAlignment="1">
      <alignment vertical="top" wrapText="1"/>
    </xf>
    <xf numFmtId="1" fontId="0" fillId="0" borderId="3" xfId="0" applyNumberFormat="1" applyFill="1" applyBorder="1" applyAlignment="1">
      <alignment vertical="top" wrapText="1"/>
    </xf>
    <xf numFmtId="0" fontId="0" fillId="0" borderId="3" xfId="0" applyNumberFormat="1" applyFont="1" applyFill="1" applyBorder="1" applyAlignment="1" applyProtection="1">
      <alignment vertical="top" wrapText="1"/>
      <protection locked="0"/>
    </xf>
    <xf numFmtId="3" fontId="18" fillId="0" borderId="0" xfId="0" applyNumberFormat="1" applyFont="1"/>
    <xf numFmtId="0" fontId="0" fillId="0" borderId="8" xfId="0" applyFill="1" applyBorder="1" applyAlignment="1">
      <alignment vertical="top" wrapText="1"/>
    </xf>
    <xf numFmtId="0" fontId="4" fillId="2" borderId="4" xfId="3" applyFont="1" applyFill="1" applyBorder="1" applyAlignment="1">
      <alignment vertical="top" wrapText="1"/>
    </xf>
    <xf numFmtId="0" fontId="0" fillId="2" borderId="5" xfId="0" applyFill="1" applyBorder="1" applyAlignment="1">
      <alignment vertical="top" wrapText="1"/>
    </xf>
    <xf numFmtId="170" fontId="0" fillId="2" borderId="5" xfId="1" applyNumberFormat="1" applyFont="1" applyFill="1" applyBorder="1" applyAlignment="1">
      <alignment vertical="top" wrapText="1"/>
    </xf>
    <xf numFmtId="0" fontId="0" fillId="0" borderId="17" xfId="0" applyFill="1" applyBorder="1" applyAlignment="1">
      <alignment vertical="top" wrapText="1"/>
    </xf>
    <xf numFmtId="0" fontId="0" fillId="12" borderId="6" xfId="0" applyFill="1" applyBorder="1" applyAlignment="1">
      <alignment vertical="top" wrapText="1"/>
    </xf>
    <xf numFmtId="0" fontId="4" fillId="2" borderId="7" xfId="3" applyFont="1" applyFill="1" applyBorder="1" applyAlignment="1">
      <alignment vertical="top" wrapText="1"/>
    </xf>
    <xf numFmtId="0" fontId="0" fillId="2" borderId="3" xfId="0" applyFill="1" applyBorder="1" applyAlignment="1">
      <alignment vertical="top" wrapText="1"/>
    </xf>
    <xf numFmtId="170" fontId="0" fillId="2" borderId="3" xfId="1" applyNumberFormat="1" applyFont="1" applyFill="1" applyBorder="1" applyAlignment="1">
      <alignment vertical="top" wrapText="1"/>
    </xf>
    <xf numFmtId="3" fontId="0" fillId="0" borderId="18" xfId="0" applyNumberFormat="1" applyFill="1" applyBorder="1" applyAlignment="1">
      <alignment vertical="top" wrapText="1"/>
    </xf>
    <xf numFmtId="0" fontId="0" fillId="12" borderId="8" xfId="0" applyFill="1" applyBorder="1" applyAlignment="1">
      <alignment vertical="top" wrapText="1"/>
    </xf>
    <xf numFmtId="0" fontId="0" fillId="2" borderId="7" xfId="0" applyFill="1" applyBorder="1" applyAlignment="1">
      <alignment vertical="top" wrapText="1"/>
    </xf>
    <xf numFmtId="0" fontId="0" fillId="2" borderId="20" xfId="0" applyFill="1" applyBorder="1" applyAlignment="1">
      <alignment vertical="top" wrapText="1"/>
    </xf>
    <xf numFmtId="170" fontId="0" fillId="2" borderId="82" xfId="1" applyNumberFormat="1" applyFont="1" applyFill="1" applyBorder="1" applyAlignment="1">
      <alignment vertical="top" wrapText="1"/>
    </xf>
    <xf numFmtId="0" fontId="0" fillId="0" borderId="0" xfId="0" applyFont="1" applyAlignment="1">
      <alignment vertical="top" wrapText="1"/>
    </xf>
    <xf numFmtId="0" fontId="0" fillId="2" borderId="3" xfId="0" applyFont="1" applyFill="1" applyBorder="1" applyAlignment="1">
      <alignment vertical="top" wrapText="1"/>
    </xf>
    <xf numFmtId="0" fontId="0" fillId="2" borderId="18" xfId="0" applyFill="1" applyBorder="1" applyAlignment="1">
      <alignment vertical="top" wrapText="1"/>
    </xf>
    <xf numFmtId="3" fontId="0" fillId="0" borderId="3" xfId="0" applyNumberFormat="1" applyBorder="1" applyAlignment="1">
      <alignment vertical="top" wrapText="1"/>
    </xf>
    <xf numFmtId="0" fontId="0" fillId="12" borderId="61" xfId="0" applyFill="1" applyBorder="1" applyAlignment="1">
      <alignment vertical="top" wrapText="1"/>
    </xf>
    <xf numFmtId="0" fontId="0" fillId="2" borderId="10" xfId="0" applyFill="1" applyBorder="1" applyAlignment="1">
      <alignment vertical="top" wrapText="1"/>
    </xf>
    <xf numFmtId="0" fontId="0" fillId="2" borderId="19" xfId="0" applyFill="1" applyBorder="1" applyAlignment="1">
      <alignment vertical="top" wrapText="1"/>
    </xf>
    <xf numFmtId="170" fontId="0" fillId="2" borderId="10" xfId="1" applyNumberFormat="1" applyFont="1" applyFill="1" applyBorder="1" applyAlignment="1">
      <alignment vertical="top" wrapText="1"/>
    </xf>
    <xf numFmtId="3" fontId="0" fillId="0" borderId="10" xfId="0" applyNumberFormat="1" applyBorder="1" applyAlignment="1">
      <alignment vertical="top" wrapText="1"/>
    </xf>
    <xf numFmtId="0" fontId="0" fillId="12" borderId="62" xfId="0" applyFill="1" applyBorder="1" applyAlignment="1">
      <alignment vertical="top" wrapText="1"/>
    </xf>
    <xf numFmtId="0" fontId="0" fillId="12" borderId="21" xfId="0" applyFill="1" applyBorder="1" applyAlignment="1">
      <alignment vertical="top" wrapText="1"/>
    </xf>
    <xf numFmtId="0" fontId="0" fillId="11" borderId="8" xfId="0" applyFill="1" applyBorder="1" applyAlignment="1">
      <alignment vertical="top" wrapText="1"/>
    </xf>
    <xf numFmtId="0" fontId="19" fillId="0" borderId="0" xfId="0" applyFont="1"/>
    <xf numFmtId="0" fontId="18" fillId="0" borderId="0" xfId="0" applyFont="1" applyAlignment="1">
      <alignment vertical="top" wrapText="1"/>
    </xf>
    <xf numFmtId="3" fontId="0" fillId="2" borderId="98" xfId="0" applyNumberFormat="1" applyFill="1" applyBorder="1" applyAlignment="1">
      <alignment vertical="center"/>
    </xf>
    <xf numFmtId="2" fontId="0" fillId="2" borderId="3" xfId="0" applyNumberFormat="1" applyFill="1" applyBorder="1" applyAlignment="1">
      <alignment vertical="top" wrapText="1"/>
    </xf>
    <xf numFmtId="169" fontId="0" fillId="2" borderId="98" xfId="0" applyNumberFormat="1" applyFill="1" applyBorder="1" applyAlignment="1">
      <alignment vertical="top" wrapText="1"/>
    </xf>
    <xf numFmtId="0" fontId="0" fillId="2" borderId="9" xfId="0" applyFill="1" applyBorder="1" applyAlignment="1">
      <alignment vertical="top" wrapText="1"/>
    </xf>
    <xf numFmtId="0" fontId="0" fillId="2" borderId="82" xfId="0" applyFill="1" applyBorder="1" applyAlignment="1">
      <alignment vertical="top" wrapText="1"/>
    </xf>
    <xf numFmtId="0" fontId="9" fillId="2" borderId="3" xfId="3" applyFill="1" applyBorder="1" applyAlignment="1">
      <alignment vertical="top" wrapText="1"/>
    </xf>
    <xf numFmtId="0" fontId="0" fillId="12" borderId="11" xfId="0" applyFill="1" applyBorder="1" applyAlignment="1">
      <alignment vertical="top" wrapText="1"/>
    </xf>
    <xf numFmtId="0" fontId="9" fillId="2" borderId="82" xfId="3" applyFill="1" applyBorder="1" applyAlignment="1">
      <alignment vertical="top" wrapText="1"/>
    </xf>
    <xf numFmtId="0" fontId="9" fillId="2" borderId="10" xfId="3" applyFill="1" applyBorder="1" applyAlignment="1">
      <alignment vertical="top" wrapText="1"/>
    </xf>
    <xf numFmtId="0" fontId="9" fillId="2" borderId="3" xfId="3" applyFill="1" applyBorder="1" applyAlignment="1">
      <alignment vertical="top" wrapText="1"/>
    </xf>
    <xf numFmtId="0" fontId="9" fillId="2" borderId="8" xfId="3" applyFill="1" applyBorder="1" applyAlignment="1">
      <alignment vertical="top" wrapText="1"/>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vertical="top" wrapText="1"/>
      <protection locked="0"/>
    </xf>
    <xf numFmtId="2" fontId="0" fillId="0" borderId="6" xfId="0" applyNumberFormat="1" applyFont="1" applyFill="1" applyBorder="1" applyAlignment="1" applyProtection="1">
      <alignment vertical="top" wrapText="1"/>
      <protection locked="0"/>
    </xf>
    <xf numFmtId="2" fontId="0" fillId="0" borderId="3" xfId="0" applyNumberFormat="1" applyFont="1" applyFill="1" applyBorder="1" applyAlignment="1" applyProtection="1">
      <alignment vertical="top" wrapText="1"/>
      <protection locked="0"/>
    </xf>
    <xf numFmtId="2" fontId="0" fillId="0" borderId="8" xfId="0" applyNumberFormat="1" applyFont="1" applyFill="1" applyBorder="1" applyAlignment="1" applyProtection="1">
      <alignment vertical="top"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vertical="top"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vertical="top" wrapText="1"/>
    </xf>
    <xf numFmtId="0" fontId="0" fillId="0" borderId="3" xfId="0" applyFont="1" applyBorder="1" applyAlignment="1">
      <alignment vertical="top" wrapText="1"/>
    </xf>
    <xf numFmtId="0" fontId="1" fillId="0" borderId="3" xfId="0" applyFont="1" applyBorder="1" applyAlignment="1">
      <alignment vertical="top"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vertical="top" wrapText="1"/>
    </xf>
    <xf numFmtId="0" fontId="0" fillId="0" borderId="3" xfId="0" applyBorder="1" applyAlignment="1">
      <alignment vertical="top" wrapText="1"/>
    </xf>
    <xf numFmtId="0" fontId="0" fillId="0" borderId="3" xfId="0" applyFill="1" applyBorder="1" applyAlignment="1">
      <alignment wrapText="1"/>
    </xf>
    <xf numFmtId="0" fontId="0" fillId="0" borderId="37" xfId="0" applyFill="1" applyBorder="1" applyAlignment="1">
      <alignment vertical="top" wrapText="1"/>
    </xf>
    <xf numFmtId="0" fontId="0" fillId="0" borderId="3" xfId="0" applyFill="1" applyBorder="1" applyAlignment="1">
      <alignment vertical="top"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vertical="top" wrapText="1"/>
    </xf>
    <xf numFmtId="0" fontId="0" fillId="0" borderId="8" xfId="0" applyFill="1" applyBorder="1" applyAlignment="1">
      <alignment vertical="top"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vertical="top" wrapText="1"/>
    </xf>
    <xf numFmtId="49" fontId="0" fillId="0" borderId="30" xfId="0" applyNumberFormat="1" applyFont="1" applyBorder="1" applyAlignment="1">
      <alignment vertical="top" wrapText="1"/>
    </xf>
    <xf numFmtId="49" fontId="0" fillId="0" borderId="31" xfId="0" applyNumberFormat="1" applyFont="1" applyBorder="1" applyAlignment="1">
      <alignment vertical="top" wrapText="1"/>
    </xf>
    <xf numFmtId="49" fontId="0" fillId="0" borderId="32" xfId="0" applyNumberFormat="1" applyFont="1" applyBorder="1" applyAlignment="1">
      <alignment vertical="top" wrapText="1"/>
    </xf>
    <xf numFmtId="49" fontId="0" fillId="0" borderId="18" xfId="0" applyNumberFormat="1" applyFont="1" applyBorder="1" applyAlignment="1">
      <alignment vertical="top" wrapText="1"/>
    </xf>
    <xf numFmtId="49" fontId="0" fillId="0" borderId="28" xfId="0" applyNumberFormat="1" applyFont="1" applyBorder="1" applyAlignment="1">
      <alignment vertical="top" wrapText="1"/>
    </xf>
    <xf numFmtId="49" fontId="0" fillId="0" borderId="23" xfId="0" applyNumberFormat="1" applyFont="1" applyBorder="1" applyAlignment="1">
      <alignment vertical="top"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vertical="top" wrapText="1"/>
    </xf>
    <xf numFmtId="0" fontId="0" fillId="0" borderId="22" xfId="0" applyFont="1" applyBorder="1" applyAlignment="1">
      <alignment vertical="top" wrapText="1"/>
    </xf>
    <xf numFmtId="0" fontId="0" fillId="0" borderId="133" xfId="0" applyFont="1" applyBorder="1" applyAlignment="1">
      <alignment vertical="top" wrapText="1"/>
    </xf>
    <xf numFmtId="0" fontId="0" fillId="0" borderId="23" xfId="0" applyFont="1" applyBorder="1" applyAlignment="1">
      <alignment vertical="top"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inburgh.gov.uk/downloads/download/13734/sustainable-energy-action-plan" TargetMode="External"/><Relationship Id="rId13" Type="http://schemas.openxmlformats.org/officeDocument/2006/relationships/hyperlink" Target="https://consultationhub.edinburgh.gov.uk/sfc/city-mobility-plan/user_uploads/city-mobility-plan-february-2020.pdf" TargetMode="External"/><Relationship Id="rId18" Type="http://schemas.openxmlformats.org/officeDocument/2006/relationships/printerSettings" Target="../printerSettings/printerSettings1.bin"/><Relationship Id="rId3" Type="http://schemas.openxmlformats.org/officeDocument/2006/relationships/hyperlink" Target="http://www.edinburgh.gov.uk/info/20206/sustainable_development_and_fairtrade/841/sustainable_edinburgh_2020" TargetMode="External"/><Relationship Id="rId7" Type="http://schemas.openxmlformats.org/officeDocument/2006/relationships/hyperlink" Target="file:///\\C-cap-nas-02\home$\3518850\Item_7.4___Electric_Vehicle_Action_Plan.pdf" TargetMode="External"/><Relationship Id="rId12" Type="http://schemas.openxmlformats.org/officeDocument/2006/relationships/hyperlink" Target="http://www.edinburgh.gov.uk/info/20013/planning_and_building/66/edinburgh_local_development_plan" TargetMode="External"/><Relationship Id="rId17" Type="http://schemas.openxmlformats.org/officeDocument/2006/relationships/hyperlink" Target="https://www.edinburgh.gov.uk/council-planning-framework/council-business-plan-2017-2022" TargetMode="External"/><Relationship Id="rId2" Type="http://schemas.openxmlformats.org/officeDocument/2006/relationships/hyperlink" Target="http://www.edinburgh.gov.uk/info/20141/council_commitments" TargetMode="External"/><Relationship Id="rId16" Type="http://schemas.openxmlformats.org/officeDocument/2006/relationships/hyperlink" Target="https://www.edinburgh.gov.uk/council-planning-framework/sustainable-edinburgh-2020" TargetMode="External"/><Relationship Id="rId1" Type="http://schemas.openxmlformats.org/officeDocument/2006/relationships/hyperlink" Target="https://edinburgh.org/2050-edinburgh-city-vision/" TargetMode="External"/><Relationship Id="rId6" Type="http://schemas.openxmlformats.org/officeDocument/2006/relationships/hyperlink" Target="https://www.edinburgh.gov.uk/directory-record/1146156/energy-management-policy-for-operational-buildings" TargetMode="External"/><Relationship Id="rId11" Type="http://schemas.openxmlformats.org/officeDocument/2006/relationships/hyperlink" Target="http://www.edinburgh.gov.uk/directory_record/683942/water_management_project_progress_report_and_revised_policy" TargetMode="External"/><Relationship Id="rId5" Type="http://schemas.openxmlformats.org/officeDocument/2006/relationships/hyperlink" Target="https://www.edinburgh.gov.uk/downloads/file/25058/active-travel-action-plan-2016" TargetMode="External"/><Relationship Id="rId15" Type="http://schemas.openxmlformats.org/officeDocument/2006/relationships/hyperlink" Target="https://www.edinburgh.gov.uk/council-commitments" TargetMode="External"/><Relationship Id="rId10" Type="http://schemas.openxmlformats.org/officeDocument/2006/relationships/hyperlink" Target="http://www.edinburgh.gov.uk/info/20245/services_for_communities/413/waste_strategies" TargetMode="External"/><Relationship Id="rId4" Type="http://schemas.openxmlformats.org/officeDocument/2006/relationships/hyperlink" Target="http://www.edinburgh.gov.uk/info/20204/council_planning_framework/1255/council_business_plan_2017-22" TargetMode="External"/><Relationship Id="rId9" Type="http://schemas.openxmlformats.org/officeDocument/2006/relationships/hyperlink" Target="https://www.edinburgh.gov.uk/downloads/download/13734/sustainable-energy-action-plan" TargetMode="External"/><Relationship Id="rId14" Type="http://schemas.openxmlformats.org/officeDocument/2006/relationships/hyperlink" Target="http://www.edinburgh.gov.uk/download/downloads/id/12457/edinburgh_biodiversity_action_plan_2019-2021.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9"/>
  <sheetViews>
    <sheetView topLeftCell="A420" zoomScale="80" zoomScaleNormal="80" workbookViewId="0">
      <selection activeCell="B413" sqref="B413:E413"/>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534" t="s">
        <v>810</v>
      </c>
      <c r="B1" s="535"/>
      <c r="C1" s="535"/>
      <c r="D1" s="535"/>
      <c r="E1" s="535"/>
      <c r="F1" s="535"/>
      <c r="G1" s="535"/>
      <c r="H1" s="535"/>
      <c r="I1" s="535"/>
      <c r="J1" s="407"/>
      <c r="K1" s="407"/>
      <c r="L1" s="407"/>
      <c r="M1" s="408"/>
      <c r="N1" s="146"/>
      <c r="O1" s="146"/>
    </row>
    <row r="2" spans="1:15" ht="30" customHeight="1" x14ac:dyDescent="0.35">
      <c r="A2" s="409" t="s">
        <v>592</v>
      </c>
      <c r="B2" s="116" t="s">
        <v>578</v>
      </c>
      <c r="C2" s="116"/>
      <c r="D2" s="116"/>
      <c r="E2" s="116"/>
      <c r="F2" s="116"/>
      <c r="G2" s="116"/>
      <c r="H2" s="116"/>
      <c r="I2" s="116"/>
      <c r="J2" s="116"/>
      <c r="K2" s="116"/>
      <c r="L2" s="116"/>
      <c r="M2" s="410"/>
      <c r="N2" s="146"/>
      <c r="O2" s="146"/>
    </row>
    <row r="3" spans="1:15" ht="31.75" customHeight="1" x14ac:dyDescent="0.35">
      <c r="A3" s="255" t="s">
        <v>234</v>
      </c>
      <c r="B3" s="101" t="s">
        <v>579</v>
      </c>
      <c r="C3" s="93"/>
      <c r="D3" s="85"/>
      <c r="E3" s="85"/>
      <c r="F3" s="85"/>
      <c r="G3" s="85"/>
      <c r="H3" s="85"/>
      <c r="I3" s="85"/>
      <c r="J3" s="85"/>
      <c r="K3" s="85"/>
      <c r="L3" s="85"/>
      <c r="M3" s="257"/>
      <c r="N3" s="146"/>
    </row>
    <row r="4" spans="1:15" ht="20.25" customHeight="1" thickBot="1" x14ac:dyDescent="0.4">
      <c r="A4" s="256"/>
      <c r="B4" s="103" t="s">
        <v>580</v>
      </c>
      <c r="C4" s="231"/>
      <c r="D4" s="85"/>
      <c r="E4" s="85"/>
      <c r="F4" s="85"/>
      <c r="G4" s="85"/>
      <c r="H4" s="85"/>
      <c r="I4" s="85"/>
      <c r="J4" s="85"/>
      <c r="K4" s="85"/>
      <c r="L4" s="85"/>
      <c r="M4" s="257"/>
      <c r="N4" s="146"/>
    </row>
    <row r="5" spans="1:15" ht="24" customHeight="1" thickBot="1" x14ac:dyDescent="0.4">
      <c r="A5" s="258"/>
      <c r="B5" s="353" t="s">
        <v>922</v>
      </c>
      <c r="C5" s="230"/>
      <c r="D5" s="85"/>
      <c r="E5" s="85"/>
      <c r="F5" s="85"/>
      <c r="G5" s="85"/>
      <c r="H5" s="85"/>
      <c r="I5" s="85"/>
      <c r="J5" s="85"/>
      <c r="K5" s="85"/>
      <c r="L5" s="85"/>
      <c r="M5" s="257"/>
      <c r="N5" s="146"/>
    </row>
    <row r="6" spans="1:15" ht="28" customHeight="1" x14ac:dyDescent="0.35">
      <c r="A6" s="259" t="s">
        <v>233</v>
      </c>
      <c r="B6" s="104" t="s">
        <v>581</v>
      </c>
      <c r="C6" s="88"/>
      <c r="D6" s="85"/>
      <c r="E6" s="85"/>
      <c r="F6" s="85"/>
      <c r="G6" s="85"/>
      <c r="H6" s="85"/>
      <c r="I6" s="85"/>
      <c r="J6" s="85"/>
      <c r="K6" s="85"/>
      <c r="L6" s="85"/>
      <c r="M6" s="257"/>
      <c r="N6" s="146"/>
    </row>
    <row r="7" spans="1:15" ht="18" customHeight="1" thickBot="1" x14ac:dyDescent="0.4">
      <c r="A7" s="259"/>
      <c r="B7" s="103" t="s">
        <v>232</v>
      </c>
      <c r="C7" s="88"/>
      <c r="D7" s="85"/>
      <c r="E7" s="85"/>
      <c r="F7" s="85"/>
      <c r="G7" s="85"/>
      <c r="H7" s="85"/>
      <c r="I7" s="85"/>
      <c r="J7" s="85"/>
      <c r="K7" s="85"/>
      <c r="L7" s="85"/>
      <c r="M7" s="257"/>
      <c r="N7" s="146"/>
    </row>
    <row r="8" spans="1:15" ht="24" customHeight="1" thickBot="1" x14ac:dyDescent="0.4">
      <c r="A8" s="258"/>
      <c r="B8" s="229" t="s">
        <v>721</v>
      </c>
      <c r="C8" s="223"/>
      <c r="D8" s="85"/>
      <c r="E8" s="85"/>
      <c r="F8" s="85"/>
      <c r="G8" s="85"/>
      <c r="H8" s="85"/>
      <c r="I8" s="85"/>
      <c r="J8" s="85"/>
      <c r="K8" s="85"/>
      <c r="L8" s="85"/>
      <c r="M8" s="257"/>
      <c r="N8" s="146"/>
    </row>
    <row r="9" spans="1:15" ht="28.5" customHeight="1" thickBot="1" x14ac:dyDescent="0.4">
      <c r="A9" s="259" t="s">
        <v>231</v>
      </c>
      <c r="B9" s="101" t="s">
        <v>582</v>
      </c>
      <c r="C9" s="88"/>
      <c r="D9" s="85"/>
      <c r="E9" s="85"/>
      <c r="F9" s="85"/>
      <c r="G9" s="85"/>
      <c r="H9" s="85"/>
      <c r="I9" s="85"/>
      <c r="J9" s="85"/>
      <c r="K9" s="85"/>
      <c r="L9" s="85"/>
      <c r="M9" s="257"/>
      <c r="N9" s="146"/>
    </row>
    <row r="10" spans="1:15" ht="24" customHeight="1" thickBot="1" x14ac:dyDescent="0.4">
      <c r="A10" s="258"/>
      <c r="B10" s="462">
        <v>14759</v>
      </c>
      <c r="C10" s="223"/>
      <c r="D10" s="85"/>
      <c r="E10" s="85"/>
      <c r="F10" s="85"/>
      <c r="G10" s="85"/>
      <c r="H10" s="85"/>
      <c r="I10" s="85"/>
      <c r="J10" s="85"/>
      <c r="K10" s="85"/>
      <c r="L10" s="85"/>
      <c r="M10" s="257"/>
      <c r="N10" s="146"/>
    </row>
    <row r="11" spans="1:15" ht="28.5" customHeight="1" x14ac:dyDescent="0.35">
      <c r="A11" s="259" t="s">
        <v>230</v>
      </c>
      <c r="B11" s="101" t="s">
        <v>583</v>
      </c>
      <c r="C11" s="88"/>
      <c r="D11" s="85"/>
      <c r="E11" s="85"/>
      <c r="F11" s="85"/>
      <c r="G11" s="85"/>
      <c r="H11" s="85"/>
      <c r="I11" s="85"/>
      <c r="J11" s="85"/>
      <c r="K11" s="85"/>
      <c r="L11" s="85"/>
      <c r="M11" s="257"/>
      <c r="N11" s="146"/>
    </row>
    <row r="12" spans="1:15" ht="35.25" customHeight="1" thickBot="1" x14ac:dyDescent="0.4">
      <c r="A12" s="260"/>
      <c r="B12" s="540" t="s">
        <v>584</v>
      </c>
      <c r="C12" s="541"/>
      <c r="D12" s="541"/>
      <c r="E12" s="541"/>
      <c r="F12" s="85"/>
      <c r="G12" s="85"/>
      <c r="H12" s="85"/>
      <c r="I12" s="85"/>
      <c r="J12" s="85"/>
      <c r="K12" s="85"/>
      <c r="L12" s="85"/>
      <c r="M12" s="257"/>
      <c r="N12" s="146"/>
    </row>
    <row r="13" spans="1:15" ht="19" customHeight="1" x14ac:dyDescent="0.35">
      <c r="A13" s="260"/>
      <c r="B13" s="228" t="s">
        <v>229</v>
      </c>
      <c r="C13" s="227" t="s">
        <v>9</v>
      </c>
      <c r="D13" s="227" t="s">
        <v>228</v>
      </c>
      <c r="E13" s="226" t="s">
        <v>8</v>
      </c>
      <c r="F13" s="85"/>
      <c r="G13" s="85"/>
      <c r="H13" s="85"/>
      <c r="I13" s="85"/>
      <c r="J13" s="85"/>
      <c r="K13" s="85"/>
      <c r="L13" s="85"/>
      <c r="M13" s="257"/>
      <c r="N13" s="146"/>
    </row>
    <row r="14" spans="1:15" ht="130.5" x14ac:dyDescent="0.35">
      <c r="A14" s="260"/>
      <c r="B14" s="445" t="s">
        <v>371</v>
      </c>
      <c r="C14" s="441" t="s">
        <v>924</v>
      </c>
      <c r="D14" s="463">
        <v>524930</v>
      </c>
      <c r="E14" s="444" t="s">
        <v>923</v>
      </c>
      <c r="F14" s="85"/>
      <c r="G14" s="85"/>
      <c r="H14" s="85"/>
      <c r="I14" s="85"/>
      <c r="J14" s="85"/>
      <c r="K14" s="85"/>
      <c r="L14" s="85"/>
      <c r="M14" s="257"/>
      <c r="N14" s="146"/>
    </row>
    <row r="15" spans="1:15" ht="14.25" customHeight="1" x14ac:dyDescent="0.35">
      <c r="A15" s="260"/>
      <c r="B15" s="164"/>
      <c r="C15" s="174" t="e">
        <f>VLOOKUP($B15,ListsReq!$BB$3:$BC$14,2,FALSE)</f>
        <v>#N/A</v>
      </c>
      <c r="D15" s="225"/>
      <c r="E15" s="162"/>
      <c r="F15" s="85"/>
      <c r="G15" s="85"/>
      <c r="H15" s="85"/>
      <c r="I15" s="85"/>
      <c r="J15" s="85"/>
      <c r="K15" s="85"/>
      <c r="L15" s="85"/>
      <c r="M15" s="257"/>
      <c r="N15" s="146"/>
    </row>
    <row r="16" spans="1:15" ht="14.25" customHeight="1" x14ac:dyDescent="0.35">
      <c r="A16" s="260"/>
      <c r="B16" s="164"/>
      <c r="C16" s="174" t="e">
        <f>VLOOKUP($B16,ListsReq!$BB$3:$BC$14,2,FALSE)</f>
        <v>#N/A</v>
      </c>
      <c r="D16" s="225"/>
      <c r="E16" s="162"/>
      <c r="F16" s="85"/>
      <c r="G16" s="85"/>
      <c r="H16" s="85"/>
      <c r="I16" s="85"/>
      <c r="J16" s="85"/>
      <c r="K16" s="85"/>
      <c r="L16" s="85"/>
      <c r="M16" s="257"/>
      <c r="N16" s="146"/>
    </row>
    <row r="17" spans="1:14" ht="14.25" hidden="1" customHeight="1" x14ac:dyDescent="0.35">
      <c r="A17" s="260"/>
      <c r="B17" s="164"/>
      <c r="C17" s="174" t="e">
        <f>VLOOKUP($B17,ListsReq!$BB$3:$BC$14,2,FALSE)</f>
        <v>#N/A</v>
      </c>
      <c r="D17" s="225"/>
      <c r="E17" s="162"/>
      <c r="F17" s="85"/>
      <c r="G17" s="85"/>
      <c r="H17" s="85"/>
      <c r="I17" s="85"/>
      <c r="J17" s="85"/>
      <c r="K17" s="85"/>
      <c r="L17" s="85"/>
      <c r="M17" s="257"/>
      <c r="N17" s="146"/>
    </row>
    <row r="18" spans="1:14" ht="14.25" hidden="1" customHeight="1" x14ac:dyDescent="0.35">
      <c r="A18" s="260"/>
      <c r="B18" s="164"/>
      <c r="C18" s="174" t="e">
        <f>VLOOKUP($B18,ListsReq!$BB$3:$BC$14,2,FALSE)</f>
        <v>#N/A</v>
      </c>
      <c r="D18" s="225"/>
      <c r="E18" s="162"/>
      <c r="F18" s="85"/>
      <c r="G18" s="85"/>
      <c r="H18" s="85"/>
      <c r="I18" s="85"/>
      <c r="J18" s="85"/>
      <c r="K18" s="85"/>
      <c r="L18" s="85"/>
      <c r="M18" s="257"/>
      <c r="N18" s="146"/>
    </row>
    <row r="19" spans="1:14" ht="14.25" hidden="1" customHeight="1" x14ac:dyDescent="0.35">
      <c r="A19" s="260"/>
      <c r="B19" s="164"/>
      <c r="C19" s="174" t="e">
        <f>VLOOKUP($B19,ListsReq!$BB$3:$BC$14,2,FALSE)</f>
        <v>#N/A</v>
      </c>
      <c r="D19" s="225"/>
      <c r="E19" s="162"/>
      <c r="F19" s="85"/>
      <c r="G19" s="85"/>
      <c r="H19" s="85"/>
      <c r="I19" s="85"/>
      <c r="J19" s="85"/>
      <c r="K19" s="85"/>
      <c r="L19" s="85"/>
      <c r="M19" s="257"/>
      <c r="N19" s="146"/>
    </row>
    <row r="20" spans="1:14" ht="14.25" hidden="1" customHeight="1" x14ac:dyDescent="0.35">
      <c r="A20" s="260"/>
      <c r="B20" s="164"/>
      <c r="C20" s="174" t="e">
        <f>VLOOKUP($B20,ListsReq!$BB$3:$BC$14,2,FALSE)</f>
        <v>#N/A</v>
      </c>
      <c r="D20" s="225"/>
      <c r="E20" s="162"/>
      <c r="F20" s="85"/>
      <c r="G20" s="85"/>
      <c r="H20" s="85"/>
      <c r="I20" s="85"/>
      <c r="J20" s="85"/>
      <c r="K20" s="85"/>
      <c r="L20" s="85"/>
      <c r="M20" s="257"/>
      <c r="N20" s="146"/>
    </row>
    <row r="21" spans="1:14" ht="14.25" hidden="1" customHeight="1" x14ac:dyDescent="0.35">
      <c r="A21" s="260"/>
      <c r="B21" s="164"/>
      <c r="C21" s="174" t="e">
        <f>VLOOKUP($B21,ListsReq!$BB$3:$BC$14,2,FALSE)</f>
        <v>#N/A</v>
      </c>
      <c r="D21" s="225"/>
      <c r="E21" s="162"/>
      <c r="F21" s="85"/>
      <c r="G21" s="85"/>
      <c r="H21" s="85"/>
      <c r="I21" s="85"/>
      <c r="J21" s="85"/>
      <c r="K21" s="85"/>
      <c r="L21" s="85"/>
      <c r="M21" s="257"/>
      <c r="N21" s="146"/>
    </row>
    <row r="22" spans="1:14" ht="14.25" hidden="1" customHeight="1" x14ac:dyDescent="0.35">
      <c r="A22" s="260"/>
      <c r="B22" s="164"/>
      <c r="C22" s="174" t="e">
        <f>VLOOKUP($B22,ListsReq!$BB$3:$BC$14,2,FALSE)</f>
        <v>#N/A</v>
      </c>
      <c r="D22" s="225"/>
      <c r="E22" s="162"/>
      <c r="F22" s="85"/>
      <c r="G22" s="85"/>
      <c r="H22" s="85"/>
      <c r="I22" s="85"/>
      <c r="J22" s="85"/>
      <c r="K22" s="85"/>
      <c r="L22" s="85"/>
      <c r="M22" s="257"/>
      <c r="N22" s="146"/>
    </row>
    <row r="23" spans="1:14" ht="14.25" customHeight="1" thickBot="1" x14ac:dyDescent="0.4">
      <c r="A23" s="260"/>
      <c r="B23" s="153" t="s">
        <v>227</v>
      </c>
      <c r="C23" s="173"/>
      <c r="D23" s="173"/>
      <c r="E23" s="151"/>
      <c r="F23" s="85"/>
      <c r="G23" s="85"/>
      <c r="H23" s="85"/>
      <c r="I23" s="85"/>
      <c r="J23" s="85"/>
      <c r="K23" s="85"/>
      <c r="L23" s="85"/>
      <c r="M23" s="257"/>
      <c r="N23" s="146"/>
    </row>
    <row r="24" spans="1:14" ht="27" customHeight="1" x14ac:dyDescent="0.35">
      <c r="A24" s="259" t="s">
        <v>226</v>
      </c>
      <c r="B24" s="94" t="s">
        <v>585</v>
      </c>
      <c r="C24" s="93"/>
      <c r="D24" s="85"/>
      <c r="E24" s="85"/>
      <c r="F24" s="85"/>
      <c r="G24" s="85"/>
      <c r="H24" s="85"/>
      <c r="I24" s="85"/>
      <c r="J24" s="85"/>
      <c r="K24" s="85"/>
      <c r="L24" s="85"/>
      <c r="M24" s="257"/>
      <c r="N24" s="146"/>
    </row>
    <row r="25" spans="1:14" ht="16.5" customHeight="1" x14ac:dyDescent="0.35">
      <c r="A25" s="259"/>
      <c r="B25" s="327" t="s">
        <v>225</v>
      </c>
      <c r="C25" s="85"/>
      <c r="D25" s="85"/>
      <c r="E25" s="85"/>
      <c r="F25" s="85"/>
      <c r="G25" s="85"/>
      <c r="H25" s="85"/>
      <c r="I25" s="85"/>
      <c r="J25" s="85"/>
      <c r="K25" s="85"/>
      <c r="L25" s="85"/>
      <c r="M25" s="257"/>
      <c r="N25" s="146"/>
    </row>
    <row r="26" spans="1:14" ht="19.5" customHeight="1" thickBot="1" x14ac:dyDescent="0.4">
      <c r="A26" s="258"/>
      <c r="B26" s="328" t="s">
        <v>586</v>
      </c>
      <c r="C26" s="328" t="s">
        <v>587</v>
      </c>
      <c r="D26" s="326"/>
      <c r="E26" s="326"/>
      <c r="F26" s="85"/>
      <c r="G26" s="85"/>
      <c r="H26" s="85"/>
      <c r="I26" s="85"/>
      <c r="J26" s="85"/>
      <c r="K26" s="85"/>
      <c r="L26" s="85"/>
      <c r="M26" s="257"/>
      <c r="N26" s="146"/>
    </row>
    <row r="27" spans="1:14" ht="53.25" customHeight="1" thickBot="1" x14ac:dyDescent="0.4">
      <c r="A27" s="258"/>
      <c r="B27" s="224">
        <v>1032000000</v>
      </c>
      <c r="C27" s="464" t="s">
        <v>925</v>
      </c>
      <c r="D27" s="85"/>
      <c r="E27" s="85"/>
      <c r="F27" s="85"/>
      <c r="G27" s="85"/>
      <c r="H27" s="85"/>
      <c r="I27" s="85"/>
      <c r="J27" s="85"/>
      <c r="K27" s="85"/>
      <c r="L27" s="85"/>
      <c r="M27" s="257"/>
      <c r="N27" s="146"/>
    </row>
    <row r="28" spans="1:14" ht="30" customHeight="1" x14ac:dyDescent="0.35">
      <c r="A28" s="259" t="s">
        <v>224</v>
      </c>
      <c r="B28" s="94" t="s">
        <v>223</v>
      </c>
      <c r="C28" s="93"/>
      <c r="D28" s="85"/>
      <c r="E28" s="85"/>
      <c r="F28" s="85"/>
      <c r="G28" s="85"/>
      <c r="H28" s="85"/>
      <c r="I28" s="85"/>
      <c r="J28" s="85"/>
      <c r="K28" s="85"/>
      <c r="L28" s="85"/>
      <c r="M28" s="257"/>
      <c r="N28" s="146"/>
    </row>
    <row r="29" spans="1:14" ht="15.75" customHeight="1" x14ac:dyDescent="0.35">
      <c r="A29" s="259"/>
      <c r="B29" s="327" t="s">
        <v>589</v>
      </c>
      <c r="C29" s="85"/>
      <c r="D29" s="85"/>
      <c r="E29" s="85"/>
      <c r="F29" s="85"/>
      <c r="G29" s="85"/>
      <c r="H29" s="85"/>
      <c r="I29" s="85"/>
      <c r="J29" s="85"/>
      <c r="K29" s="85"/>
      <c r="L29" s="85"/>
      <c r="M29" s="257"/>
      <c r="N29" s="146"/>
    </row>
    <row r="30" spans="1:14" ht="19.5" customHeight="1" thickBot="1" x14ac:dyDescent="0.4">
      <c r="A30" s="258"/>
      <c r="B30" s="328" t="s">
        <v>223</v>
      </c>
      <c r="C30" s="328" t="s">
        <v>588</v>
      </c>
      <c r="D30" s="326"/>
      <c r="E30" s="326"/>
      <c r="F30" s="85"/>
      <c r="G30" s="85"/>
      <c r="H30" s="85"/>
      <c r="I30" s="85"/>
      <c r="J30" s="85"/>
      <c r="K30" s="85"/>
      <c r="L30" s="85"/>
      <c r="M30" s="257"/>
      <c r="N30" s="146"/>
    </row>
    <row r="31" spans="1:14" ht="24" customHeight="1" thickBot="1" x14ac:dyDescent="0.4">
      <c r="A31" s="258"/>
      <c r="B31" s="224" t="s">
        <v>429</v>
      </c>
      <c r="C31" s="224"/>
      <c r="D31" s="85"/>
      <c r="E31" s="85"/>
      <c r="F31" s="85"/>
      <c r="G31" s="85"/>
      <c r="H31" s="85"/>
      <c r="I31" s="85"/>
      <c r="J31" s="85"/>
      <c r="K31" s="85"/>
      <c r="L31" s="85"/>
      <c r="M31" s="257"/>
      <c r="N31" s="146"/>
    </row>
    <row r="32" spans="1:14" ht="30.75" customHeight="1" x14ac:dyDescent="0.35">
      <c r="A32" s="258" t="s">
        <v>222</v>
      </c>
      <c r="B32" s="222" t="s">
        <v>590</v>
      </c>
      <c r="C32" s="85"/>
      <c r="D32" s="85"/>
      <c r="E32" s="85"/>
      <c r="F32" s="85"/>
      <c r="G32" s="85"/>
      <c r="H32" s="85"/>
      <c r="I32" s="85"/>
      <c r="J32" s="85"/>
      <c r="K32" s="85"/>
      <c r="L32" s="85"/>
      <c r="M32" s="257"/>
      <c r="N32" s="146"/>
    </row>
    <row r="33" spans="1:14" ht="19" customHeight="1" thickBot="1" x14ac:dyDescent="0.4">
      <c r="A33" s="258"/>
      <c r="B33" s="538" t="s">
        <v>673</v>
      </c>
      <c r="C33" s="539"/>
      <c r="D33" s="539"/>
      <c r="E33" s="539"/>
      <c r="F33" s="85"/>
      <c r="G33" s="85"/>
      <c r="H33" s="85"/>
      <c r="I33" s="85"/>
      <c r="J33" s="85"/>
      <c r="K33" s="85"/>
      <c r="L33" s="85"/>
      <c r="M33" s="257"/>
      <c r="N33" s="146"/>
    </row>
    <row r="34" spans="1:14" ht="132.75" customHeight="1" thickBot="1" x14ac:dyDescent="0.4">
      <c r="A34" s="258"/>
      <c r="B34" s="542" t="s">
        <v>926</v>
      </c>
      <c r="C34" s="543"/>
      <c r="D34" s="543"/>
      <c r="E34" s="544"/>
      <c r="F34" s="85"/>
      <c r="G34" s="85"/>
      <c r="H34" s="85"/>
      <c r="I34" s="85"/>
      <c r="J34" s="85"/>
      <c r="K34" s="85"/>
      <c r="L34" s="85"/>
      <c r="M34" s="257"/>
      <c r="N34" s="146"/>
    </row>
    <row r="35" spans="1:14" ht="19.5" customHeight="1" x14ac:dyDescent="0.35">
      <c r="A35" s="259"/>
      <c r="B35" s="538"/>
      <c r="C35" s="539"/>
      <c r="D35" s="539"/>
      <c r="E35" s="539"/>
      <c r="F35" s="85"/>
      <c r="G35" s="85"/>
      <c r="H35" s="85"/>
      <c r="I35" s="85"/>
      <c r="J35" s="85"/>
      <c r="K35" s="85"/>
      <c r="L35" s="85"/>
      <c r="M35" s="257"/>
      <c r="N35" s="146"/>
    </row>
    <row r="36" spans="1:14" ht="33" customHeight="1" x14ac:dyDescent="0.35">
      <c r="A36" s="261" t="s">
        <v>591</v>
      </c>
      <c r="B36" s="221" t="s">
        <v>221</v>
      </c>
      <c r="C36" s="221"/>
      <c r="D36" s="221"/>
      <c r="E36" s="221"/>
      <c r="F36" s="221"/>
      <c r="G36" s="221"/>
      <c r="H36" s="221"/>
      <c r="I36" s="221"/>
      <c r="J36" s="221"/>
      <c r="K36" s="221"/>
      <c r="L36" s="221"/>
      <c r="M36" s="262"/>
      <c r="N36" s="146"/>
    </row>
    <row r="37" spans="1:14" ht="21.75" customHeight="1" x14ac:dyDescent="0.35">
      <c r="A37" s="263"/>
      <c r="B37" s="210" t="s">
        <v>220</v>
      </c>
      <c r="C37" s="210"/>
      <c r="D37" s="210"/>
      <c r="E37" s="210"/>
      <c r="F37" s="210"/>
      <c r="G37" s="210"/>
      <c r="H37" s="210"/>
      <c r="I37" s="210"/>
      <c r="J37" s="210"/>
      <c r="K37" s="210"/>
      <c r="L37" s="210"/>
      <c r="M37" s="264"/>
      <c r="N37" s="146"/>
    </row>
    <row r="38" spans="1:14" ht="21" customHeight="1" x14ac:dyDescent="0.35">
      <c r="A38" s="265" t="s">
        <v>6</v>
      </c>
      <c r="B38" s="545" t="s">
        <v>595</v>
      </c>
      <c r="C38" s="546"/>
      <c r="D38" s="546"/>
      <c r="E38" s="546"/>
      <c r="F38" s="206"/>
      <c r="G38" s="206"/>
      <c r="H38" s="206"/>
      <c r="I38" s="206"/>
      <c r="J38" s="206"/>
      <c r="K38" s="206"/>
      <c r="L38" s="206"/>
      <c r="M38" s="266"/>
      <c r="N38" s="146"/>
    </row>
    <row r="39" spans="1:14" ht="57.75" customHeight="1" thickBot="1" x14ac:dyDescent="0.4">
      <c r="A39" s="329"/>
      <c r="B39" s="550" t="s">
        <v>593</v>
      </c>
      <c r="C39" s="551"/>
      <c r="D39" s="551"/>
      <c r="E39" s="552"/>
      <c r="F39" s="206"/>
      <c r="G39" s="206"/>
      <c r="H39" s="206"/>
      <c r="I39" s="206"/>
      <c r="J39" s="206"/>
      <c r="K39" s="206"/>
      <c r="L39" s="206"/>
      <c r="M39" s="266"/>
      <c r="N39" s="146"/>
    </row>
    <row r="40" spans="1:14" ht="326.25" customHeight="1" thickBot="1" x14ac:dyDescent="0.4">
      <c r="A40" s="267"/>
      <c r="B40" s="489" t="s">
        <v>927</v>
      </c>
      <c r="C40" s="490"/>
      <c r="D40" s="490"/>
      <c r="E40" s="491"/>
      <c r="F40" s="206"/>
      <c r="G40" s="206"/>
      <c r="H40" s="206"/>
      <c r="I40" s="206"/>
      <c r="J40" s="206"/>
      <c r="K40" s="206"/>
      <c r="L40" s="206"/>
      <c r="M40" s="266"/>
      <c r="N40" s="146"/>
    </row>
    <row r="41" spans="1:14" ht="30.75" customHeight="1" thickBot="1" x14ac:dyDescent="0.4">
      <c r="A41" s="268"/>
      <c r="B41" s="547" t="s">
        <v>808</v>
      </c>
      <c r="C41" s="548"/>
      <c r="D41" s="548"/>
      <c r="E41" s="549"/>
      <c r="F41" s="206"/>
      <c r="G41" s="206"/>
      <c r="H41" s="206"/>
      <c r="I41" s="206"/>
      <c r="J41" s="206"/>
      <c r="K41" s="206"/>
      <c r="L41" s="206"/>
      <c r="M41" s="266"/>
      <c r="N41" s="146"/>
    </row>
    <row r="42" spans="1:14" ht="20.25" customHeight="1" x14ac:dyDescent="0.35">
      <c r="A42" s="265" t="s">
        <v>10</v>
      </c>
      <c r="B42" s="536" t="s">
        <v>596</v>
      </c>
      <c r="C42" s="537"/>
      <c r="D42" s="537"/>
      <c r="E42" s="537"/>
      <c r="F42" s="206"/>
      <c r="G42" s="206"/>
      <c r="H42" s="206"/>
      <c r="I42" s="206"/>
      <c r="J42" s="206"/>
      <c r="K42" s="206"/>
      <c r="L42" s="206"/>
      <c r="M42" s="266"/>
      <c r="N42" s="146"/>
    </row>
    <row r="43" spans="1:14" ht="93" customHeight="1" thickBot="1" x14ac:dyDescent="0.4">
      <c r="A43" s="329"/>
      <c r="B43" s="477" t="s">
        <v>594</v>
      </c>
      <c r="C43" s="478"/>
      <c r="D43" s="478"/>
      <c r="E43" s="478"/>
      <c r="F43" s="206"/>
      <c r="G43" s="206"/>
      <c r="H43" s="206"/>
      <c r="I43" s="206"/>
      <c r="J43" s="206"/>
      <c r="K43" s="206"/>
      <c r="L43" s="206"/>
      <c r="M43" s="266"/>
      <c r="N43" s="146"/>
    </row>
    <row r="44" spans="1:14" ht="330" customHeight="1" thickBot="1" x14ac:dyDescent="0.4">
      <c r="A44" s="267"/>
      <c r="B44" s="484" t="s">
        <v>928</v>
      </c>
      <c r="C44" s="485"/>
      <c r="D44" s="485"/>
      <c r="E44" s="486"/>
      <c r="F44" s="206"/>
      <c r="G44" s="206"/>
      <c r="H44" s="206"/>
      <c r="I44" s="206"/>
      <c r="J44" s="206"/>
      <c r="K44" s="206"/>
      <c r="L44" s="206"/>
      <c r="M44" s="266"/>
      <c r="N44" s="146"/>
    </row>
    <row r="45" spans="1:14" ht="33" customHeight="1" thickBot="1" x14ac:dyDescent="0.4">
      <c r="A45" s="268"/>
      <c r="B45" s="481" t="s">
        <v>808</v>
      </c>
      <c r="C45" s="482"/>
      <c r="D45" s="482"/>
      <c r="E45" s="483"/>
      <c r="F45" s="206"/>
      <c r="G45" s="206"/>
      <c r="H45" s="206"/>
      <c r="I45" s="206"/>
      <c r="J45" s="206"/>
      <c r="K45" s="206"/>
      <c r="L45" s="206"/>
      <c r="M45" s="266"/>
      <c r="N45" s="146"/>
    </row>
    <row r="46" spans="1:14" ht="11.25" customHeight="1" x14ac:dyDescent="0.35">
      <c r="A46" s="269"/>
      <c r="B46" s="206"/>
      <c r="C46" s="206"/>
      <c r="D46" s="206"/>
      <c r="E46" s="206"/>
      <c r="F46" s="206"/>
      <c r="G46" s="206"/>
      <c r="H46" s="206"/>
      <c r="I46" s="206"/>
      <c r="J46" s="206"/>
      <c r="K46" s="206"/>
      <c r="L46" s="206"/>
      <c r="M46" s="266"/>
      <c r="N46" s="146"/>
    </row>
    <row r="47" spans="1:14" ht="24" customHeight="1" x14ac:dyDescent="0.35">
      <c r="A47" s="270"/>
      <c r="B47" s="210" t="s">
        <v>219</v>
      </c>
      <c r="C47" s="210"/>
      <c r="D47" s="210"/>
      <c r="E47" s="210"/>
      <c r="F47" s="210"/>
      <c r="G47" s="210"/>
      <c r="H47" s="210"/>
      <c r="I47" s="210"/>
      <c r="J47" s="210"/>
      <c r="K47" s="210"/>
      <c r="L47" s="210"/>
      <c r="M47" s="271"/>
      <c r="N47" s="146"/>
    </row>
    <row r="48" spans="1:14" ht="21" customHeight="1" x14ac:dyDescent="0.35">
      <c r="A48" s="272" t="s">
        <v>218</v>
      </c>
      <c r="B48" s="532" t="s">
        <v>597</v>
      </c>
      <c r="C48" s="533"/>
      <c r="D48" s="533"/>
      <c r="E48" s="533"/>
      <c r="F48" s="206"/>
      <c r="G48" s="206"/>
      <c r="H48" s="206"/>
      <c r="I48" s="206"/>
      <c r="J48" s="206"/>
      <c r="K48" s="206"/>
      <c r="L48" s="206"/>
      <c r="M48" s="266"/>
      <c r="N48" s="146"/>
    </row>
    <row r="49" spans="1:15" ht="22.75" customHeight="1" thickBot="1" x14ac:dyDescent="0.4">
      <c r="A49" s="273"/>
      <c r="B49" s="220" t="s">
        <v>217</v>
      </c>
      <c r="C49" s="219"/>
      <c r="D49" s="219"/>
      <c r="E49" s="219"/>
      <c r="F49" s="206"/>
      <c r="G49" s="206"/>
      <c r="H49" s="206"/>
      <c r="I49" s="206"/>
      <c r="J49" s="206"/>
      <c r="K49" s="206"/>
      <c r="L49" s="206"/>
      <c r="M49" s="266"/>
      <c r="N49" s="146"/>
    </row>
    <row r="50" spans="1:15" ht="19" customHeight="1" x14ac:dyDescent="0.35">
      <c r="A50" s="269"/>
      <c r="B50" s="218" t="s">
        <v>216</v>
      </c>
      <c r="C50" s="479" t="s">
        <v>211</v>
      </c>
      <c r="D50" s="479"/>
      <c r="E50" s="480"/>
      <c r="F50" s="479" t="s">
        <v>598</v>
      </c>
      <c r="G50" s="479"/>
      <c r="H50" s="480"/>
      <c r="I50" s="206"/>
      <c r="J50" s="206"/>
      <c r="K50" s="206"/>
      <c r="L50" s="206"/>
      <c r="M50" s="266"/>
      <c r="N50" s="146"/>
    </row>
    <row r="51" spans="1:15" ht="284.25" customHeight="1" x14ac:dyDescent="0.35">
      <c r="A51" s="269"/>
      <c r="B51" s="445" t="s">
        <v>929</v>
      </c>
      <c r="C51" s="473" t="s">
        <v>930</v>
      </c>
      <c r="D51" s="473"/>
      <c r="E51" s="474"/>
      <c r="F51" s="471" t="s">
        <v>931</v>
      </c>
      <c r="G51" s="473"/>
      <c r="H51" s="474"/>
      <c r="I51" s="206"/>
      <c r="J51" s="206"/>
      <c r="K51" s="206"/>
      <c r="L51" s="206"/>
      <c r="M51" s="266"/>
      <c r="N51" s="146"/>
    </row>
    <row r="52" spans="1:15" ht="124.5" customHeight="1" x14ac:dyDescent="0.35">
      <c r="A52" s="269"/>
      <c r="B52" s="445" t="s">
        <v>932</v>
      </c>
      <c r="C52" s="473" t="s">
        <v>933</v>
      </c>
      <c r="D52" s="473"/>
      <c r="E52" s="474"/>
      <c r="F52" s="471" t="s">
        <v>984</v>
      </c>
      <c r="G52" s="471"/>
      <c r="H52" s="472"/>
      <c r="I52" s="206"/>
      <c r="J52" s="206"/>
      <c r="K52" s="206"/>
      <c r="L52" s="206"/>
      <c r="M52" s="266"/>
      <c r="N52" s="146"/>
    </row>
    <row r="53" spans="1:15" ht="244.5" customHeight="1" x14ac:dyDescent="0.35">
      <c r="A53" s="269"/>
      <c r="B53" s="445" t="s">
        <v>934</v>
      </c>
      <c r="C53" s="473" t="s">
        <v>935</v>
      </c>
      <c r="D53" s="473"/>
      <c r="E53" s="474"/>
      <c r="F53" s="471" t="s">
        <v>985</v>
      </c>
      <c r="G53" s="471"/>
      <c r="H53" s="472"/>
      <c r="I53" s="206"/>
      <c r="J53" s="206"/>
      <c r="K53" s="206"/>
      <c r="L53" s="206"/>
      <c r="M53" s="266"/>
      <c r="N53" s="146"/>
    </row>
    <row r="54" spans="1:15" ht="75.75" customHeight="1" x14ac:dyDescent="0.35">
      <c r="A54" s="269"/>
      <c r="B54" s="445" t="s">
        <v>936</v>
      </c>
      <c r="C54" s="473" t="s">
        <v>937</v>
      </c>
      <c r="D54" s="473"/>
      <c r="E54" s="474"/>
      <c r="F54" s="471" t="s">
        <v>986</v>
      </c>
      <c r="G54" s="471"/>
      <c r="H54" s="472"/>
      <c r="I54" s="206"/>
      <c r="J54" s="206"/>
      <c r="K54" s="206"/>
      <c r="L54" s="206"/>
      <c r="M54" s="266"/>
      <c r="N54" s="146"/>
    </row>
    <row r="55" spans="1:15" ht="14.25" customHeight="1" x14ac:dyDescent="0.35">
      <c r="A55" s="269"/>
      <c r="B55" s="445"/>
      <c r="C55" s="473"/>
      <c r="D55" s="473"/>
      <c r="E55" s="474"/>
      <c r="F55" s="473"/>
      <c r="G55" s="473"/>
      <c r="H55" s="474"/>
      <c r="I55" s="206"/>
      <c r="J55" s="206"/>
      <c r="K55" s="206"/>
      <c r="L55" s="206"/>
      <c r="M55" s="266"/>
      <c r="N55" s="146"/>
    </row>
    <row r="56" spans="1:15" ht="14.25" customHeight="1" thickBot="1" x14ac:dyDescent="0.4">
      <c r="A56" s="269"/>
      <c r="B56" s="465"/>
      <c r="C56" s="475"/>
      <c r="D56" s="475"/>
      <c r="E56" s="476"/>
      <c r="F56" s="475"/>
      <c r="G56" s="475"/>
      <c r="H56" s="476"/>
      <c r="I56" s="206"/>
      <c r="J56" s="206"/>
      <c r="K56" s="206"/>
      <c r="L56" s="206"/>
      <c r="M56" s="266"/>
      <c r="N56" s="146"/>
    </row>
    <row r="57" spans="1:15" ht="24.75" customHeight="1" x14ac:dyDescent="0.35">
      <c r="A57" s="269" t="s">
        <v>215</v>
      </c>
      <c r="B57" s="502" t="s">
        <v>627</v>
      </c>
      <c r="C57" s="503"/>
      <c r="D57" s="503"/>
      <c r="E57" s="503"/>
      <c r="F57" s="206"/>
      <c r="G57" s="206"/>
      <c r="H57" s="206"/>
      <c r="I57" s="206"/>
      <c r="J57" s="206"/>
      <c r="K57" s="206"/>
      <c r="L57" s="206"/>
      <c r="M57" s="266"/>
      <c r="N57" s="146"/>
    </row>
    <row r="58" spans="1:15" ht="15.75" customHeight="1" thickBot="1" x14ac:dyDescent="0.4">
      <c r="A58" s="269"/>
      <c r="B58" s="477" t="s">
        <v>629</v>
      </c>
      <c r="C58" s="478"/>
      <c r="D58" s="478"/>
      <c r="E58" s="478"/>
      <c r="F58" s="206"/>
      <c r="G58" s="206"/>
      <c r="H58" s="206"/>
      <c r="I58" s="206"/>
      <c r="J58" s="206"/>
      <c r="K58" s="206"/>
      <c r="L58" s="206"/>
      <c r="M58" s="266"/>
      <c r="N58" s="146"/>
    </row>
    <row r="59" spans="1:15" ht="235.5" customHeight="1" thickBot="1" x14ac:dyDescent="0.4">
      <c r="A59" s="269"/>
      <c r="B59" s="489" t="s">
        <v>988</v>
      </c>
      <c r="C59" s="490"/>
      <c r="D59" s="490"/>
      <c r="E59" s="491"/>
      <c r="F59" s="206"/>
      <c r="G59" s="206"/>
      <c r="H59" s="206"/>
      <c r="I59" s="206"/>
      <c r="J59" s="206"/>
      <c r="K59" s="206"/>
      <c r="L59" s="206"/>
      <c r="M59" s="266"/>
      <c r="N59" s="146"/>
    </row>
    <row r="60" spans="1:15" ht="24" customHeight="1" x14ac:dyDescent="0.35">
      <c r="A60" s="269" t="s">
        <v>214</v>
      </c>
      <c r="B60" s="503" t="s">
        <v>628</v>
      </c>
      <c r="C60" s="503"/>
      <c r="D60" s="503"/>
      <c r="E60" s="503"/>
      <c r="F60" s="206"/>
      <c r="G60" s="206"/>
      <c r="H60" s="206"/>
      <c r="I60" s="206"/>
      <c r="J60" s="206"/>
      <c r="K60" s="206"/>
      <c r="L60" s="206"/>
      <c r="M60" s="266"/>
      <c r="N60" s="146"/>
    </row>
    <row r="61" spans="1:15" ht="22.75" customHeight="1" thickBot="1" x14ac:dyDescent="0.4">
      <c r="A61" s="269"/>
      <c r="B61" s="217" t="s">
        <v>213</v>
      </c>
      <c r="C61" s="206"/>
      <c r="D61" s="206"/>
      <c r="E61" s="206"/>
      <c r="F61" s="206"/>
      <c r="G61" s="206"/>
      <c r="H61" s="206"/>
      <c r="I61" s="206"/>
      <c r="J61" s="206"/>
      <c r="K61" s="206"/>
      <c r="L61" s="206"/>
      <c r="M61" s="266"/>
      <c r="N61" s="146"/>
    </row>
    <row r="62" spans="1:15" ht="19" customHeight="1" x14ac:dyDescent="0.35">
      <c r="A62" s="269"/>
      <c r="B62" s="216" t="s">
        <v>212</v>
      </c>
      <c r="C62" s="215" t="s">
        <v>211</v>
      </c>
      <c r="D62" s="215" t="s">
        <v>630</v>
      </c>
      <c r="E62" s="215" t="s">
        <v>210</v>
      </c>
      <c r="F62" s="214" t="s">
        <v>8</v>
      </c>
      <c r="G62" s="206"/>
      <c r="H62" s="206"/>
      <c r="I62" s="206"/>
      <c r="J62" s="206"/>
      <c r="K62" s="206"/>
      <c r="L62" s="206"/>
      <c r="M62" s="206"/>
      <c r="N62" s="411"/>
      <c r="O62" s="146"/>
    </row>
    <row r="63" spans="1:15" ht="245.25" customHeight="1" x14ac:dyDescent="0.35">
      <c r="A63" s="269"/>
      <c r="B63" s="445" t="s">
        <v>117</v>
      </c>
      <c r="C63" s="441" t="s">
        <v>938</v>
      </c>
      <c r="D63" s="441" t="s">
        <v>987</v>
      </c>
      <c r="E63" s="441" t="s">
        <v>939</v>
      </c>
      <c r="F63" s="162"/>
      <c r="G63" s="206"/>
      <c r="H63" s="206"/>
      <c r="I63" s="206"/>
      <c r="J63" s="206"/>
      <c r="K63" s="206"/>
      <c r="L63" s="206"/>
      <c r="M63" s="206"/>
      <c r="N63" s="412"/>
      <c r="O63" s="146"/>
    </row>
    <row r="64" spans="1:15" ht="409.5" customHeight="1" x14ac:dyDescent="0.35">
      <c r="A64" s="269"/>
      <c r="B64" s="445" t="s">
        <v>209</v>
      </c>
      <c r="C64" s="441" t="s">
        <v>940</v>
      </c>
      <c r="D64" s="441"/>
      <c r="E64" s="441" t="s">
        <v>941</v>
      </c>
      <c r="F64" s="202" t="s">
        <v>942</v>
      </c>
      <c r="G64" s="206"/>
      <c r="H64" s="206"/>
      <c r="I64" s="206"/>
      <c r="J64" s="206"/>
      <c r="K64" s="206"/>
      <c r="L64" s="206"/>
      <c r="M64" s="206"/>
      <c r="N64" s="412"/>
      <c r="O64" s="146"/>
    </row>
    <row r="65" spans="1:15" ht="409.5" x14ac:dyDescent="0.35">
      <c r="A65" s="269"/>
      <c r="B65" s="445" t="s">
        <v>208</v>
      </c>
      <c r="C65" s="441" t="s">
        <v>943</v>
      </c>
      <c r="D65" s="467" t="s">
        <v>989</v>
      </c>
      <c r="E65" s="441" t="s">
        <v>944</v>
      </c>
      <c r="F65" s="202" t="s">
        <v>945</v>
      </c>
      <c r="G65" s="206"/>
      <c r="H65" s="206"/>
      <c r="I65" s="206"/>
      <c r="J65" s="206"/>
      <c r="K65" s="206"/>
      <c r="L65" s="206"/>
      <c r="M65" s="206"/>
      <c r="N65" s="412"/>
      <c r="O65" s="146"/>
    </row>
    <row r="66" spans="1:15" ht="153" customHeight="1" x14ac:dyDescent="0.35">
      <c r="A66" s="269"/>
      <c r="B66" s="445" t="s">
        <v>207</v>
      </c>
      <c r="C66" s="441" t="s">
        <v>946</v>
      </c>
      <c r="D66" s="467" t="s">
        <v>990</v>
      </c>
      <c r="E66" s="441" t="s">
        <v>947</v>
      </c>
      <c r="F66" s="444" t="s">
        <v>948</v>
      </c>
      <c r="G66" s="206"/>
      <c r="H66" s="206"/>
      <c r="I66" s="206"/>
      <c r="J66" s="206"/>
      <c r="K66" s="206"/>
      <c r="L66" s="206"/>
      <c r="M66" s="206"/>
      <c r="N66" s="412"/>
      <c r="O66" s="146"/>
    </row>
    <row r="67" spans="1:15" ht="77.25" customHeight="1" x14ac:dyDescent="0.35">
      <c r="A67" s="269"/>
      <c r="B67" s="445" t="s">
        <v>155</v>
      </c>
      <c r="C67" s="441" t="s">
        <v>951</v>
      </c>
      <c r="D67" s="467" t="s">
        <v>952</v>
      </c>
      <c r="E67" s="441" t="s">
        <v>950</v>
      </c>
      <c r="F67" s="444" t="s">
        <v>949</v>
      </c>
      <c r="G67" s="206"/>
      <c r="H67" s="206"/>
      <c r="I67" s="206"/>
      <c r="J67" s="206"/>
      <c r="K67" s="206"/>
      <c r="L67" s="206"/>
      <c r="M67" s="206"/>
      <c r="N67" s="412"/>
      <c r="O67" s="146"/>
    </row>
    <row r="68" spans="1:15" ht="14.25" customHeight="1" x14ac:dyDescent="0.35">
      <c r="A68" s="269"/>
      <c r="B68" s="445" t="s">
        <v>206</v>
      </c>
      <c r="C68" s="441"/>
      <c r="D68" s="441"/>
      <c r="E68" s="441"/>
      <c r="F68" s="444"/>
      <c r="G68" s="206"/>
      <c r="H68" s="206"/>
      <c r="I68" s="206"/>
      <c r="J68" s="206"/>
      <c r="K68" s="206"/>
      <c r="L68" s="206"/>
      <c r="M68" s="206"/>
      <c r="N68" s="412"/>
      <c r="O68" s="146"/>
    </row>
    <row r="69" spans="1:15" ht="174" x14ac:dyDescent="0.35">
      <c r="A69" s="269"/>
      <c r="B69" s="445" t="s">
        <v>205</v>
      </c>
      <c r="C69" s="441" t="s">
        <v>953</v>
      </c>
      <c r="D69" s="467" t="s">
        <v>955</v>
      </c>
      <c r="E69" s="441" t="s">
        <v>956</v>
      </c>
      <c r="F69" s="444" t="s">
        <v>954</v>
      </c>
      <c r="G69" s="206"/>
      <c r="H69" s="206"/>
      <c r="I69" s="206"/>
      <c r="J69" s="206"/>
      <c r="K69" s="206"/>
      <c r="L69" s="206"/>
      <c r="M69" s="206"/>
      <c r="N69" s="412"/>
      <c r="O69" s="146"/>
    </row>
    <row r="70" spans="1:15" ht="90.75" customHeight="1" x14ac:dyDescent="0.35">
      <c r="A70" s="269"/>
      <c r="B70" s="445" t="s">
        <v>204</v>
      </c>
      <c r="C70" s="441"/>
      <c r="D70" s="467" t="s">
        <v>955</v>
      </c>
      <c r="E70" s="441" t="s">
        <v>956</v>
      </c>
      <c r="F70" s="444" t="s">
        <v>960</v>
      </c>
      <c r="G70" s="206"/>
      <c r="H70" s="206"/>
      <c r="I70" s="206"/>
      <c r="J70" s="206"/>
      <c r="K70" s="206"/>
      <c r="L70" s="206"/>
      <c r="M70" s="206"/>
      <c r="N70" s="412"/>
      <c r="O70" s="146"/>
    </row>
    <row r="71" spans="1:15" ht="109.5" customHeight="1" x14ac:dyDescent="0.35">
      <c r="A71" s="269"/>
      <c r="B71" s="445" t="s">
        <v>203</v>
      </c>
      <c r="C71" s="441" t="s">
        <v>957</v>
      </c>
      <c r="D71" s="467" t="s">
        <v>958</v>
      </c>
      <c r="E71" s="441" t="s">
        <v>959</v>
      </c>
      <c r="F71" s="444"/>
      <c r="G71" s="206"/>
      <c r="H71" s="206"/>
      <c r="I71" s="206"/>
      <c r="J71" s="206"/>
      <c r="K71" s="206"/>
      <c r="L71" s="206"/>
      <c r="M71" s="206"/>
      <c r="N71" s="412"/>
      <c r="O71" s="146"/>
    </row>
    <row r="72" spans="1:15" ht="279" customHeight="1" x14ac:dyDescent="0.35">
      <c r="A72" s="269"/>
      <c r="B72" s="446" t="s">
        <v>137</v>
      </c>
      <c r="C72" s="466" t="s">
        <v>962</v>
      </c>
      <c r="D72" s="469" t="s">
        <v>964</v>
      </c>
      <c r="E72" s="466" t="s">
        <v>963</v>
      </c>
      <c r="F72" s="458" t="s">
        <v>961</v>
      </c>
      <c r="G72" s="206"/>
      <c r="H72" s="206"/>
      <c r="I72" s="206"/>
      <c r="J72" s="206"/>
      <c r="K72" s="206"/>
      <c r="L72" s="206"/>
      <c r="M72" s="206"/>
      <c r="N72" s="412"/>
      <c r="O72" s="146"/>
    </row>
    <row r="73" spans="1:15" ht="32.25" customHeight="1" x14ac:dyDescent="0.35">
      <c r="A73" s="269"/>
      <c r="B73" s="446" t="s">
        <v>26</v>
      </c>
      <c r="C73" s="466" t="s">
        <v>965</v>
      </c>
      <c r="D73" s="466"/>
      <c r="E73" s="466" t="s">
        <v>966</v>
      </c>
      <c r="F73" s="458"/>
      <c r="G73" s="206"/>
      <c r="H73" s="206"/>
      <c r="I73" s="206"/>
      <c r="J73" s="206"/>
      <c r="K73" s="206"/>
      <c r="L73" s="206"/>
      <c r="M73" s="206"/>
      <c r="N73" s="412"/>
      <c r="O73" s="146"/>
    </row>
    <row r="74" spans="1:15" ht="260.25" customHeight="1" thickBot="1" x14ac:dyDescent="0.4">
      <c r="A74" s="269"/>
      <c r="B74" s="465" t="s">
        <v>5</v>
      </c>
      <c r="C74" s="453" t="s">
        <v>967</v>
      </c>
      <c r="D74" s="470" t="s">
        <v>968</v>
      </c>
      <c r="E74" s="453"/>
      <c r="F74" s="468" t="s">
        <v>969</v>
      </c>
      <c r="G74" s="206"/>
      <c r="H74" s="206"/>
      <c r="I74" s="206"/>
      <c r="J74" s="206"/>
      <c r="K74" s="206"/>
      <c r="L74" s="206"/>
      <c r="M74" s="206"/>
      <c r="N74" s="412"/>
      <c r="O74" s="146"/>
    </row>
    <row r="75" spans="1:15" ht="156" customHeight="1" thickBot="1" x14ac:dyDescent="0.4">
      <c r="A75" s="269"/>
      <c r="B75" s="465" t="s">
        <v>5</v>
      </c>
      <c r="C75" s="453" t="s">
        <v>970</v>
      </c>
      <c r="D75" s="453"/>
      <c r="E75" s="453"/>
      <c r="F75" s="468" t="s">
        <v>971</v>
      </c>
      <c r="G75" s="206"/>
      <c r="H75" s="206"/>
      <c r="I75" s="206"/>
      <c r="J75" s="206"/>
      <c r="K75" s="206"/>
      <c r="L75" s="206"/>
      <c r="M75" s="206"/>
      <c r="N75" s="412"/>
      <c r="O75" s="146"/>
    </row>
    <row r="76" spans="1:15" ht="165" customHeight="1" thickBot="1" x14ac:dyDescent="0.4">
      <c r="A76" s="269"/>
      <c r="B76" s="465" t="s">
        <v>5</v>
      </c>
      <c r="C76" s="453" t="s">
        <v>972</v>
      </c>
      <c r="D76" s="470" t="s">
        <v>973</v>
      </c>
      <c r="E76" s="453"/>
      <c r="F76" s="468" t="s">
        <v>974</v>
      </c>
      <c r="G76" s="206"/>
      <c r="H76" s="206"/>
      <c r="I76" s="206"/>
      <c r="J76" s="206"/>
      <c r="K76" s="206"/>
      <c r="L76" s="206"/>
      <c r="M76" s="206"/>
      <c r="N76" s="412"/>
      <c r="O76" s="146"/>
    </row>
    <row r="77" spans="1:15" ht="98.25" customHeight="1" thickBot="1" x14ac:dyDescent="0.4">
      <c r="A77" s="269"/>
      <c r="B77" s="465" t="s">
        <v>5</v>
      </c>
      <c r="C77" s="453" t="s">
        <v>975</v>
      </c>
      <c r="D77" s="470" t="s">
        <v>977</v>
      </c>
      <c r="E77" s="453" t="s">
        <v>976</v>
      </c>
      <c r="F77" s="468" t="s">
        <v>978</v>
      </c>
      <c r="G77" s="206"/>
      <c r="H77" s="206"/>
      <c r="I77" s="206"/>
      <c r="J77" s="206"/>
      <c r="K77" s="206"/>
      <c r="L77" s="206"/>
      <c r="M77" s="206"/>
      <c r="N77" s="412"/>
      <c r="O77" s="146"/>
    </row>
    <row r="78" spans="1:15" ht="28" customHeight="1" x14ac:dyDescent="0.35">
      <c r="A78" s="274" t="s">
        <v>202</v>
      </c>
      <c r="B78" s="209" t="s">
        <v>599</v>
      </c>
      <c r="C78" s="208"/>
      <c r="D78" s="206"/>
      <c r="E78" s="206"/>
      <c r="F78" s="206"/>
      <c r="G78" s="206"/>
      <c r="H78" s="206"/>
      <c r="I78" s="206"/>
      <c r="J78" s="206"/>
      <c r="K78" s="206"/>
      <c r="L78" s="206"/>
      <c r="M78" s="206"/>
      <c r="N78" s="412"/>
      <c r="O78" s="146"/>
    </row>
    <row r="79" spans="1:15" ht="21" customHeight="1" thickBot="1" x14ac:dyDescent="0.4">
      <c r="A79" s="274"/>
      <c r="B79" s="212" t="s">
        <v>600</v>
      </c>
      <c r="C79" s="207"/>
      <c r="D79" s="206"/>
      <c r="E79" s="206"/>
      <c r="F79" s="206"/>
      <c r="G79" s="206"/>
      <c r="H79" s="206"/>
      <c r="I79" s="206"/>
      <c r="J79" s="206"/>
      <c r="K79" s="206"/>
      <c r="L79" s="206"/>
      <c r="M79" s="206"/>
      <c r="N79" s="412"/>
      <c r="O79" s="146"/>
    </row>
    <row r="80" spans="1:15" ht="217.5" customHeight="1" thickBot="1" x14ac:dyDescent="0.4">
      <c r="A80" s="274"/>
      <c r="B80" s="489" t="s">
        <v>979</v>
      </c>
      <c r="C80" s="490"/>
      <c r="D80" s="490"/>
      <c r="E80" s="491"/>
      <c r="F80" s="206"/>
      <c r="G80" s="206"/>
      <c r="H80" s="206"/>
      <c r="I80" s="206"/>
      <c r="J80" s="206"/>
      <c r="K80" s="206"/>
      <c r="L80" s="206"/>
      <c r="M80" s="206"/>
      <c r="N80" s="412"/>
      <c r="O80" s="146"/>
    </row>
    <row r="81" spans="1:17" ht="28" customHeight="1" x14ac:dyDescent="0.35">
      <c r="A81" s="274" t="s">
        <v>201</v>
      </c>
      <c r="B81" s="502" t="s">
        <v>601</v>
      </c>
      <c r="C81" s="503"/>
      <c r="D81" s="503"/>
      <c r="E81" s="503"/>
      <c r="F81" s="206"/>
      <c r="G81" s="206"/>
      <c r="H81" s="206"/>
      <c r="I81" s="206"/>
      <c r="J81" s="206"/>
      <c r="K81" s="206"/>
      <c r="L81" s="206"/>
      <c r="M81" s="206"/>
      <c r="N81" s="412"/>
      <c r="O81" s="146"/>
    </row>
    <row r="82" spans="1:17" ht="21" customHeight="1" x14ac:dyDescent="0.35">
      <c r="A82" s="274"/>
      <c r="B82" s="212" t="s">
        <v>631</v>
      </c>
      <c r="C82" s="207"/>
      <c r="D82" s="206"/>
      <c r="E82" s="206"/>
      <c r="F82" s="206"/>
      <c r="G82" s="206"/>
      <c r="H82" s="206"/>
      <c r="I82" s="206"/>
      <c r="J82" s="206"/>
      <c r="K82" s="206"/>
      <c r="L82" s="206"/>
      <c r="M82" s="206"/>
      <c r="N82" s="412"/>
      <c r="O82" s="146"/>
    </row>
    <row r="83" spans="1:17" ht="21" customHeight="1" thickBot="1" x14ac:dyDescent="0.4">
      <c r="A83" s="274"/>
      <c r="B83" s="211" t="s">
        <v>632</v>
      </c>
      <c r="C83" s="206"/>
      <c r="D83" s="206"/>
      <c r="E83" s="206"/>
      <c r="F83" s="206"/>
      <c r="G83" s="206"/>
      <c r="H83" s="206"/>
      <c r="I83" s="206"/>
      <c r="J83" s="206"/>
      <c r="K83" s="206"/>
      <c r="L83" s="206"/>
      <c r="M83" s="206"/>
      <c r="N83" s="412"/>
      <c r="O83" s="146"/>
    </row>
    <row r="84" spans="1:17" ht="191.25" customHeight="1" thickBot="1" x14ac:dyDescent="0.4">
      <c r="A84" s="274"/>
      <c r="B84" s="489" t="s">
        <v>980</v>
      </c>
      <c r="C84" s="490"/>
      <c r="D84" s="490"/>
      <c r="E84" s="491"/>
      <c r="F84" s="206"/>
      <c r="G84" s="206"/>
      <c r="H84" s="206"/>
      <c r="I84" s="206"/>
      <c r="J84" s="206"/>
      <c r="K84" s="206"/>
      <c r="L84" s="206"/>
      <c r="M84" s="206"/>
      <c r="N84" s="412"/>
      <c r="O84" s="146"/>
    </row>
    <row r="85" spans="1:17" x14ac:dyDescent="0.35">
      <c r="A85" s="269"/>
      <c r="B85" s="206"/>
      <c r="C85" s="206"/>
      <c r="D85" s="206"/>
      <c r="E85" s="206"/>
      <c r="F85" s="206"/>
      <c r="G85" s="206"/>
      <c r="H85" s="206"/>
      <c r="I85" s="206"/>
      <c r="J85" s="206"/>
      <c r="K85" s="206"/>
      <c r="L85" s="206"/>
      <c r="M85" s="206"/>
      <c r="N85" s="412"/>
      <c r="O85" s="146"/>
    </row>
    <row r="86" spans="1:17" ht="24" customHeight="1" x14ac:dyDescent="0.35">
      <c r="A86" s="270"/>
      <c r="B86" s="210" t="s">
        <v>71</v>
      </c>
      <c r="C86" s="210"/>
      <c r="D86" s="210"/>
      <c r="E86" s="210"/>
      <c r="F86" s="210"/>
      <c r="G86" s="210"/>
      <c r="H86" s="210"/>
      <c r="I86" s="210"/>
      <c r="J86" s="210"/>
      <c r="K86" s="210"/>
      <c r="L86" s="210"/>
      <c r="M86" s="210"/>
      <c r="N86" s="413"/>
      <c r="O86" s="146"/>
    </row>
    <row r="87" spans="1:17" ht="24" customHeight="1" x14ac:dyDescent="0.35">
      <c r="A87" s="274" t="s">
        <v>200</v>
      </c>
      <c r="B87" s="209" t="s">
        <v>69</v>
      </c>
      <c r="C87" s="208"/>
      <c r="D87" s="206"/>
      <c r="E87" s="206"/>
      <c r="F87" s="206"/>
      <c r="G87" s="206"/>
      <c r="H87" s="206"/>
      <c r="I87" s="206"/>
      <c r="J87" s="206"/>
      <c r="K87" s="206"/>
      <c r="L87" s="206"/>
      <c r="M87" s="266"/>
      <c r="N87" s="146"/>
    </row>
    <row r="88" spans="1:17" ht="31.75" customHeight="1" thickBot="1" x14ac:dyDescent="0.4">
      <c r="A88" s="274"/>
      <c r="B88" s="500" t="s">
        <v>602</v>
      </c>
      <c r="C88" s="501"/>
      <c r="D88" s="501"/>
      <c r="E88" s="501"/>
      <c r="F88" s="206"/>
      <c r="G88" s="206"/>
      <c r="H88" s="206"/>
      <c r="I88" s="206"/>
      <c r="J88" s="206"/>
      <c r="K88" s="206"/>
      <c r="L88" s="206"/>
      <c r="M88" s="266"/>
      <c r="N88" s="146"/>
    </row>
    <row r="89" spans="1:17" ht="276" customHeight="1" thickBot="1" x14ac:dyDescent="0.4">
      <c r="A89" s="274"/>
      <c r="B89" s="489" t="s">
        <v>981</v>
      </c>
      <c r="C89" s="490"/>
      <c r="D89" s="490"/>
      <c r="E89" s="491"/>
      <c r="F89" s="206"/>
      <c r="G89" s="206"/>
      <c r="H89" s="206"/>
      <c r="I89" s="206"/>
      <c r="J89" s="206"/>
      <c r="K89" s="206"/>
      <c r="L89" s="206"/>
      <c r="M89" s="266"/>
      <c r="N89" s="146"/>
    </row>
    <row r="90" spans="1:17" x14ac:dyDescent="0.35">
      <c r="A90" s="269"/>
      <c r="B90" s="206"/>
      <c r="C90" s="206"/>
      <c r="D90" s="206"/>
      <c r="E90" s="206"/>
      <c r="F90" s="206"/>
      <c r="G90" s="206"/>
      <c r="H90" s="206"/>
      <c r="I90" s="206"/>
      <c r="J90" s="206"/>
      <c r="K90" s="206"/>
      <c r="L90" s="206"/>
      <c r="M90" s="266"/>
      <c r="N90" s="146"/>
    </row>
    <row r="91" spans="1:17" ht="30" customHeight="1" x14ac:dyDescent="0.35">
      <c r="A91" s="275" t="s">
        <v>634</v>
      </c>
      <c r="B91" s="205" t="s">
        <v>199</v>
      </c>
      <c r="C91" s="205"/>
      <c r="D91" s="204"/>
      <c r="E91" s="204"/>
      <c r="F91" s="204"/>
      <c r="G91" s="204"/>
      <c r="H91" s="204"/>
      <c r="I91" s="204"/>
      <c r="J91" s="204"/>
      <c r="K91" s="204"/>
      <c r="L91" s="204"/>
      <c r="M91" s="276"/>
      <c r="N91" s="146"/>
    </row>
    <row r="92" spans="1:17" ht="21" customHeight="1" x14ac:dyDescent="0.35">
      <c r="A92" s="277"/>
      <c r="B92" s="150" t="s">
        <v>198</v>
      </c>
      <c r="C92" s="150"/>
      <c r="D92" s="150"/>
      <c r="E92" s="150"/>
      <c r="F92" s="150"/>
      <c r="G92" s="150"/>
      <c r="H92" s="150"/>
      <c r="I92" s="150"/>
      <c r="J92" s="150"/>
      <c r="K92" s="150"/>
      <c r="L92" s="150"/>
      <c r="M92" s="278"/>
      <c r="N92" s="146"/>
    </row>
    <row r="93" spans="1:17" x14ac:dyDescent="0.35">
      <c r="A93" s="279" t="s">
        <v>197</v>
      </c>
      <c r="B93" s="199" t="s">
        <v>642</v>
      </c>
      <c r="C93" s="149"/>
      <c r="D93" s="148"/>
      <c r="E93" s="148"/>
      <c r="F93" s="148"/>
      <c r="G93" s="148"/>
      <c r="H93" s="148"/>
      <c r="I93" s="148"/>
      <c r="J93" s="148"/>
      <c r="K93" s="148"/>
      <c r="L93" s="148"/>
      <c r="M93" s="280"/>
      <c r="N93" s="146"/>
    </row>
    <row r="94" spans="1:17" ht="107.25" customHeight="1" x14ac:dyDescent="0.35">
      <c r="A94" s="279"/>
      <c r="B94" s="504" t="s">
        <v>643</v>
      </c>
      <c r="C94" s="505"/>
      <c r="D94" s="505"/>
      <c r="E94" s="505"/>
      <c r="F94" s="148"/>
      <c r="G94" s="148"/>
      <c r="H94" s="148"/>
      <c r="I94" s="148"/>
      <c r="J94" s="148"/>
      <c r="K94" s="148"/>
      <c r="L94" s="148"/>
      <c r="M94" s="280"/>
      <c r="N94" s="146"/>
    </row>
    <row r="95" spans="1:17" ht="46" customHeight="1" x14ac:dyDescent="0.35">
      <c r="A95" s="281"/>
      <c r="B95" s="505" t="s">
        <v>603</v>
      </c>
      <c r="C95" s="505"/>
      <c r="D95" s="505"/>
      <c r="E95" s="505"/>
      <c r="F95" s="148"/>
      <c r="G95" s="148"/>
      <c r="H95" s="148"/>
      <c r="I95" s="148"/>
      <c r="J95" s="148"/>
      <c r="K95" s="148"/>
      <c r="L95" s="148"/>
      <c r="M95" s="280"/>
      <c r="N95" s="146"/>
      <c r="Q95" s="146"/>
    </row>
    <row r="96" spans="1:17" ht="66" customHeight="1" thickBot="1" x14ac:dyDescent="0.4">
      <c r="A96" s="281"/>
      <c r="B96" s="523" t="s">
        <v>644</v>
      </c>
      <c r="C96" s="523"/>
      <c r="D96" s="523"/>
      <c r="E96" s="523"/>
      <c r="F96" s="148"/>
      <c r="G96" s="148"/>
      <c r="H96" s="148"/>
      <c r="I96" s="148"/>
      <c r="J96" s="148"/>
      <c r="K96" s="148"/>
      <c r="L96" s="148"/>
      <c r="M96" s="280"/>
      <c r="N96" s="146"/>
      <c r="Q96" s="146"/>
    </row>
    <row r="97" spans="1:17" ht="24" customHeight="1" x14ac:dyDescent="0.35">
      <c r="A97" s="281"/>
      <c r="B97" s="156" t="s">
        <v>196</v>
      </c>
      <c r="C97" s="203" t="s">
        <v>0</v>
      </c>
      <c r="D97" s="203" t="s">
        <v>195</v>
      </c>
      <c r="E97" s="203" t="s">
        <v>194</v>
      </c>
      <c r="F97" s="203" t="s">
        <v>193</v>
      </c>
      <c r="G97" s="203" t="s">
        <v>192</v>
      </c>
      <c r="H97" s="203" t="s">
        <v>123</v>
      </c>
      <c r="I97" s="197" t="s">
        <v>9</v>
      </c>
      <c r="J97" s="183" t="s">
        <v>8</v>
      </c>
      <c r="K97" s="148"/>
      <c r="L97" s="148"/>
      <c r="M97" s="280"/>
      <c r="N97" s="146"/>
      <c r="Q97" s="146"/>
    </row>
    <row r="98" spans="1:17" ht="98.25" customHeight="1" x14ac:dyDescent="0.45">
      <c r="A98" s="281"/>
      <c r="B98" s="164" t="s">
        <v>806</v>
      </c>
      <c r="C98" s="174" t="s">
        <v>304</v>
      </c>
      <c r="D98" s="174" t="s">
        <v>544</v>
      </c>
      <c r="E98" s="163"/>
      <c r="F98" s="163"/>
      <c r="G98" s="163"/>
      <c r="H98" s="163">
        <v>192911</v>
      </c>
      <c r="I98" s="174" t="s">
        <v>13</v>
      </c>
      <c r="J98" s="202" t="s">
        <v>847</v>
      </c>
      <c r="K98" s="148"/>
      <c r="L98" s="148"/>
      <c r="M98" s="280"/>
      <c r="N98" s="146"/>
      <c r="Q98" s="146"/>
    </row>
    <row r="99" spans="1:17" ht="16.5" x14ac:dyDescent="0.45">
      <c r="A99" s="281"/>
      <c r="B99" s="164" t="s">
        <v>191</v>
      </c>
      <c r="C99" s="174" t="str">
        <f>VLOOKUP(C$98,ListsReq!$C$3:$R$34,2,FALSE)</f>
        <v>2006/07</v>
      </c>
      <c r="D99" s="174" t="s">
        <v>544</v>
      </c>
      <c r="E99" s="163"/>
      <c r="F99" s="163"/>
      <c r="G99" s="163"/>
      <c r="H99" s="163">
        <f t="shared" ref="H99:H113" si="0">SUM(E99:G99)</f>
        <v>0</v>
      </c>
      <c r="I99" s="174" t="s">
        <v>13</v>
      </c>
      <c r="J99" s="202"/>
      <c r="K99" s="148"/>
      <c r="L99" s="148"/>
      <c r="M99" s="280"/>
      <c r="N99" s="146"/>
      <c r="Q99" s="146"/>
    </row>
    <row r="100" spans="1:17" ht="16.5" x14ac:dyDescent="0.45">
      <c r="A100" s="281"/>
      <c r="B100" s="164" t="s">
        <v>190</v>
      </c>
      <c r="C100" s="174" t="str">
        <f>VLOOKUP(C$98,ListsReq!$C$3:$R$34,3,FALSE)</f>
        <v>2007/08</v>
      </c>
      <c r="D100" s="174" t="s">
        <v>544</v>
      </c>
      <c r="E100" s="163"/>
      <c r="F100" s="163"/>
      <c r="G100" s="163"/>
      <c r="H100" s="163">
        <f t="shared" si="0"/>
        <v>0</v>
      </c>
      <c r="I100" s="174" t="s">
        <v>13</v>
      </c>
      <c r="J100" s="202"/>
      <c r="K100" s="148"/>
      <c r="L100" s="148"/>
      <c r="M100" s="280"/>
      <c r="N100" s="146"/>
      <c r="Q100" s="146"/>
    </row>
    <row r="101" spans="1:17" ht="16.5" x14ac:dyDescent="0.45">
      <c r="A101" s="281"/>
      <c r="B101" s="164" t="s">
        <v>189</v>
      </c>
      <c r="C101" s="174" t="str">
        <f>VLOOKUP(C$98,ListsReq!$C$3:$R$34,4,FALSE)</f>
        <v>2008/09</v>
      </c>
      <c r="D101" s="174" t="s">
        <v>544</v>
      </c>
      <c r="E101" s="163"/>
      <c r="F101" s="163"/>
      <c r="G101" s="163"/>
      <c r="H101" s="163">
        <f t="shared" si="0"/>
        <v>0</v>
      </c>
      <c r="I101" s="174" t="s">
        <v>13</v>
      </c>
      <c r="J101" s="202"/>
      <c r="K101" s="148"/>
      <c r="L101" s="148"/>
      <c r="M101" s="280"/>
      <c r="N101" s="146"/>
      <c r="Q101" s="146"/>
    </row>
    <row r="102" spans="1:17" ht="16.5" x14ac:dyDescent="0.45">
      <c r="A102" s="281"/>
      <c r="B102" s="164" t="s">
        <v>188</v>
      </c>
      <c r="C102" s="174" t="str">
        <f>VLOOKUP(C$98,ListsReq!$C$3:$R$34,5,FALSE)</f>
        <v>2009/10</v>
      </c>
      <c r="D102" s="174" t="s">
        <v>544</v>
      </c>
      <c r="E102" s="163"/>
      <c r="F102" s="163"/>
      <c r="G102" s="163"/>
      <c r="H102" s="163">
        <f t="shared" si="0"/>
        <v>0</v>
      </c>
      <c r="I102" s="174" t="s">
        <v>13</v>
      </c>
      <c r="J102" s="202"/>
      <c r="K102" s="148"/>
      <c r="L102" s="148"/>
      <c r="M102" s="280"/>
      <c r="N102" s="146"/>
      <c r="Q102" s="146"/>
    </row>
    <row r="103" spans="1:17" ht="16.5" x14ac:dyDescent="0.45">
      <c r="A103" s="281"/>
      <c r="B103" s="164" t="s">
        <v>187</v>
      </c>
      <c r="C103" s="174" t="str">
        <f>VLOOKUP(C$98,ListsReq!$C$3:$R$34,6,FALSE)</f>
        <v>2010/11</v>
      </c>
      <c r="D103" s="174" t="s">
        <v>544</v>
      </c>
      <c r="E103" s="163"/>
      <c r="F103" s="163"/>
      <c r="G103" s="163"/>
      <c r="H103" s="163">
        <v>171568</v>
      </c>
      <c r="I103" s="174" t="s">
        <v>13</v>
      </c>
      <c r="J103" s="202"/>
      <c r="K103" s="148"/>
      <c r="L103" s="148"/>
      <c r="M103" s="280"/>
      <c r="N103" s="146"/>
      <c r="Q103" s="146"/>
    </row>
    <row r="104" spans="1:17" ht="16.5" x14ac:dyDescent="0.45">
      <c r="A104" s="281"/>
      <c r="B104" s="164" t="s">
        <v>186</v>
      </c>
      <c r="C104" s="174" t="str">
        <f>VLOOKUP(C$98,ListsReq!$C$3:$R$34,7,FALSE)</f>
        <v>2011/12</v>
      </c>
      <c r="D104" s="174" t="s">
        <v>544</v>
      </c>
      <c r="E104" s="163"/>
      <c r="F104" s="163"/>
      <c r="G104" s="163"/>
      <c r="H104" s="163">
        <v>163744</v>
      </c>
      <c r="I104" s="174" t="s">
        <v>13</v>
      </c>
      <c r="J104" s="202"/>
      <c r="K104" s="148"/>
      <c r="L104" s="148"/>
      <c r="M104" s="280"/>
      <c r="N104" s="146"/>
      <c r="Q104" s="146"/>
    </row>
    <row r="105" spans="1:17" ht="16.5" x14ac:dyDescent="0.45">
      <c r="A105" s="281"/>
      <c r="B105" s="164" t="s">
        <v>185</v>
      </c>
      <c r="C105" s="174" t="str">
        <f>VLOOKUP(C$98,ListsReq!$C$3:$R$34,8,FALSE)</f>
        <v>2012/13</v>
      </c>
      <c r="D105" s="174" t="s">
        <v>544</v>
      </c>
      <c r="E105" s="163"/>
      <c r="F105" s="163"/>
      <c r="G105" s="163"/>
      <c r="H105" s="163">
        <v>165454</v>
      </c>
      <c r="I105" s="174" t="s">
        <v>13</v>
      </c>
      <c r="J105" s="202"/>
      <c r="K105" s="148"/>
      <c r="L105" s="148"/>
      <c r="M105" s="280"/>
      <c r="N105" s="146"/>
      <c r="Q105" s="146"/>
    </row>
    <row r="106" spans="1:17" ht="96.75" customHeight="1" x14ac:dyDescent="0.45">
      <c r="A106" s="281"/>
      <c r="B106" s="164" t="s">
        <v>184</v>
      </c>
      <c r="C106" s="174" t="str">
        <f>VLOOKUP(C$98,ListsReq!$C$3:$R$34,9,FALSE)</f>
        <v>2013/14</v>
      </c>
      <c r="D106" s="174" t="s">
        <v>544</v>
      </c>
      <c r="E106" s="163">
        <v>35794</v>
      </c>
      <c r="F106" s="163">
        <v>56859</v>
      </c>
      <c r="G106" s="163">
        <v>40077</v>
      </c>
      <c r="H106" s="163">
        <f t="shared" si="0"/>
        <v>132730</v>
      </c>
      <c r="I106" s="174" t="s">
        <v>13</v>
      </c>
      <c r="J106" s="202" t="s">
        <v>848</v>
      </c>
      <c r="K106" s="148"/>
      <c r="L106" s="148"/>
      <c r="M106" s="280"/>
      <c r="N106" s="146"/>
      <c r="Q106" s="146"/>
    </row>
    <row r="107" spans="1:17" ht="16.5" x14ac:dyDescent="0.45">
      <c r="A107" s="281"/>
      <c r="B107" s="164" t="s">
        <v>183</v>
      </c>
      <c r="C107" s="174" t="str">
        <f>VLOOKUP(C$98,ListsReq!$C$3:$R$34,10,FALSE)</f>
        <v>2014/15</v>
      </c>
      <c r="D107" s="174" t="s">
        <v>544</v>
      </c>
      <c r="E107" s="433">
        <v>40624</v>
      </c>
      <c r="F107" s="163">
        <v>64158</v>
      </c>
      <c r="G107" s="163">
        <v>39283</v>
      </c>
      <c r="H107" s="163">
        <f t="shared" si="0"/>
        <v>144065</v>
      </c>
      <c r="I107" s="174" t="s">
        <v>13</v>
      </c>
      <c r="J107" s="202" t="s">
        <v>849</v>
      </c>
      <c r="K107" s="148"/>
      <c r="L107" s="148"/>
      <c r="M107" s="280"/>
      <c r="N107" s="146"/>
      <c r="Q107" s="146"/>
    </row>
    <row r="108" spans="1:17" ht="16.5" x14ac:dyDescent="0.45">
      <c r="A108" s="281"/>
      <c r="B108" s="164" t="s">
        <v>182</v>
      </c>
      <c r="C108" s="174" t="str">
        <f>VLOOKUP(C$98,ListsReq!$C$3:$R$34,11,FALSE)</f>
        <v>2015/16</v>
      </c>
      <c r="D108" s="174" t="s">
        <v>544</v>
      </c>
      <c r="E108" s="163">
        <v>40285</v>
      </c>
      <c r="F108" s="163">
        <v>50973</v>
      </c>
      <c r="G108" s="163">
        <v>58611</v>
      </c>
      <c r="H108" s="163">
        <f t="shared" si="0"/>
        <v>149869</v>
      </c>
      <c r="I108" s="174" t="s">
        <v>13</v>
      </c>
      <c r="J108" s="202" t="s">
        <v>849</v>
      </c>
      <c r="K108" s="148"/>
      <c r="L108" s="148"/>
      <c r="M108" s="280"/>
      <c r="N108" s="146"/>
      <c r="Q108" s="146"/>
    </row>
    <row r="109" spans="1:17" ht="16.5" x14ac:dyDescent="0.45">
      <c r="A109" s="281"/>
      <c r="B109" s="164" t="s">
        <v>181</v>
      </c>
      <c r="C109" s="174" t="str">
        <f>VLOOKUP(C$98,ListsReq!$C$3:$R$34,12,FALSE)</f>
        <v>2016/17</v>
      </c>
      <c r="D109" s="174" t="s">
        <v>544</v>
      </c>
      <c r="E109" s="163">
        <v>39405</v>
      </c>
      <c r="F109" s="163">
        <v>44587</v>
      </c>
      <c r="G109" s="163">
        <v>55413</v>
      </c>
      <c r="H109" s="163">
        <f t="shared" si="0"/>
        <v>139405</v>
      </c>
      <c r="I109" s="174" t="s">
        <v>13</v>
      </c>
      <c r="J109" s="202" t="s">
        <v>849</v>
      </c>
      <c r="K109" s="148"/>
      <c r="L109" s="148"/>
      <c r="M109" s="280"/>
      <c r="N109" s="146"/>
      <c r="Q109" s="146"/>
    </row>
    <row r="110" spans="1:17" ht="16.5" x14ac:dyDescent="0.45">
      <c r="A110" s="281"/>
      <c r="B110" s="164" t="s">
        <v>180</v>
      </c>
      <c r="C110" s="174" t="str">
        <f>VLOOKUP(C$98,ListsReq!$C$3:$R$34,13,FALSE)</f>
        <v>2017/18</v>
      </c>
      <c r="D110" s="174" t="s">
        <v>544</v>
      </c>
      <c r="E110" s="163">
        <v>40067</v>
      </c>
      <c r="F110" s="163">
        <v>38054</v>
      </c>
      <c r="G110" s="163">
        <v>73221</v>
      </c>
      <c r="H110" s="163">
        <f t="shared" si="0"/>
        <v>151342</v>
      </c>
      <c r="I110" s="174" t="s">
        <v>13</v>
      </c>
      <c r="J110" s="202" t="s">
        <v>849</v>
      </c>
      <c r="K110" s="148"/>
      <c r="L110" s="148"/>
      <c r="M110" s="280"/>
      <c r="N110" s="146"/>
      <c r="Q110" s="146"/>
    </row>
    <row r="111" spans="1:17" ht="16.5" x14ac:dyDescent="0.45">
      <c r="A111" s="281"/>
      <c r="B111" s="164" t="s">
        <v>179</v>
      </c>
      <c r="C111" s="174" t="str">
        <f>VLOOKUP(C$98,ListsReq!$C$3:$R$34,14,FALSE)</f>
        <v>2018/19</v>
      </c>
      <c r="D111" s="174" t="s">
        <v>544</v>
      </c>
      <c r="E111" s="163">
        <v>39307</v>
      </c>
      <c r="F111" s="163">
        <v>29259</v>
      </c>
      <c r="G111" s="163">
        <v>52830</v>
      </c>
      <c r="H111" s="163">
        <f t="shared" si="0"/>
        <v>121396</v>
      </c>
      <c r="I111" s="174" t="s">
        <v>13</v>
      </c>
      <c r="J111" s="202" t="s">
        <v>849</v>
      </c>
      <c r="K111" s="148"/>
      <c r="L111" s="148"/>
      <c r="M111" s="280"/>
      <c r="N111" s="146"/>
      <c r="Q111" s="146"/>
    </row>
    <row r="112" spans="1:17" ht="16.5" x14ac:dyDescent="0.45">
      <c r="A112" s="281"/>
      <c r="B112" s="164" t="s">
        <v>178</v>
      </c>
      <c r="C112" s="174" t="str">
        <f>VLOOKUP(C$98,ListsReq!$C$3:$R$34,15,FALSE)</f>
        <v>2019/20</v>
      </c>
      <c r="D112" s="174" t="s">
        <v>544</v>
      </c>
      <c r="E112" s="163">
        <v>37764</v>
      </c>
      <c r="F112" s="163">
        <v>25075</v>
      </c>
      <c r="G112" s="163">
        <v>10664</v>
      </c>
      <c r="H112" s="163">
        <f t="shared" si="0"/>
        <v>73503</v>
      </c>
      <c r="I112" s="174" t="s">
        <v>13</v>
      </c>
      <c r="J112" s="202" t="s">
        <v>849</v>
      </c>
      <c r="K112" s="148"/>
      <c r="L112" s="148"/>
      <c r="M112" s="280"/>
      <c r="N112" s="146"/>
      <c r="Q112" s="146"/>
    </row>
    <row r="113" spans="1:17" ht="17" thickBot="1" x14ac:dyDescent="0.5">
      <c r="A113" s="281"/>
      <c r="B113" s="153" t="s">
        <v>177</v>
      </c>
      <c r="C113" s="173" t="str">
        <f>VLOOKUP(C$98,ListsReq!$C$3:$R$34,16,FALSE)</f>
        <v>2020/21</v>
      </c>
      <c r="D113" s="173"/>
      <c r="E113" s="152"/>
      <c r="F113" s="152"/>
      <c r="G113" s="152"/>
      <c r="H113" s="152">
        <f t="shared" si="0"/>
        <v>0</v>
      </c>
      <c r="I113" s="173" t="s">
        <v>13</v>
      </c>
      <c r="J113" s="201"/>
      <c r="K113" s="148"/>
      <c r="L113" s="148"/>
      <c r="M113" s="280"/>
      <c r="N113" s="146"/>
      <c r="Q113" s="146"/>
    </row>
    <row r="114" spans="1:17" x14ac:dyDescent="0.35">
      <c r="A114" s="279"/>
      <c r="B114" s="200"/>
      <c r="C114" s="171"/>
      <c r="D114" s="148"/>
      <c r="E114" s="148"/>
      <c r="F114" s="148"/>
      <c r="G114" s="148"/>
      <c r="H114" s="148"/>
      <c r="I114" s="148"/>
      <c r="J114" s="148"/>
      <c r="K114" s="148"/>
      <c r="L114" s="148"/>
      <c r="M114" s="280"/>
      <c r="N114" s="146"/>
    </row>
    <row r="115" spans="1:17" x14ac:dyDescent="0.35">
      <c r="A115" s="279" t="s">
        <v>176</v>
      </c>
      <c r="B115" s="199" t="s">
        <v>175</v>
      </c>
      <c r="C115" s="149"/>
      <c r="D115" s="148"/>
      <c r="E115" s="148"/>
      <c r="F115" s="148"/>
      <c r="G115" s="148"/>
      <c r="H115" s="148"/>
      <c r="I115" s="148"/>
      <c r="J115" s="148"/>
      <c r="K115" s="148"/>
      <c r="L115" s="148"/>
      <c r="M115" s="280"/>
      <c r="N115" s="146"/>
    </row>
    <row r="116" spans="1:17" ht="78.75" customHeight="1" x14ac:dyDescent="0.35">
      <c r="A116" s="279"/>
      <c r="B116" s="505" t="s">
        <v>645</v>
      </c>
      <c r="C116" s="505"/>
      <c r="D116" s="505"/>
      <c r="E116" s="505"/>
      <c r="F116" s="148"/>
      <c r="G116" s="148"/>
      <c r="H116" s="148"/>
      <c r="I116" s="148"/>
      <c r="J116" s="148"/>
      <c r="K116" s="148"/>
      <c r="L116" s="148"/>
      <c r="M116" s="280"/>
      <c r="N116" s="146"/>
    </row>
    <row r="117" spans="1:17" ht="34.5" customHeight="1" x14ac:dyDescent="0.35">
      <c r="A117" s="281"/>
      <c r="B117" s="505" t="s">
        <v>811</v>
      </c>
      <c r="C117" s="505"/>
      <c r="D117" s="505"/>
      <c r="E117" s="505"/>
      <c r="F117" s="148"/>
      <c r="G117" s="148"/>
      <c r="H117" s="148"/>
      <c r="I117" s="148"/>
      <c r="J117" s="148"/>
      <c r="K117" s="148"/>
      <c r="L117" s="148"/>
      <c r="M117" s="280"/>
      <c r="N117" s="146"/>
      <c r="O117" s="146"/>
    </row>
    <row r="118" spans="1:17" x14ac:dyDescent="0.35">
      <c r="A118" s="281"/>
      <c r="B118" s="385" t="s">
        <v>807</v>
      </c>
      <c r="C118" s="406">
        <v>2019</v>
      </c>
      <c r="D118" s="405">
        <v>2019</v>
      </c>
      <c r="E118" s="405">
        <v>2020</v>
      </c>
      <c r="F118" s="148"/>
      <c r="G118" s="148"/>
      <c r="H118" s="148"/>
      <c r="I118" s="148"/>
      <c r="J118" s="148"/>
      <c r="K118" s="148"/>
      <c r="L118" s="148"/>
      <c r="M118" s="280"/>
      <c r="N118" s="146"/>
      <c r="O118" s="146"/>
    </row>
    <row r="119" spans="1:17" ht="8.5" customHeight="1" thickBot="1" x14ac:dyDescent="0.4">
      <c r="A119" s="281"/>
      <c r="B119" s="385"/>
      <c r="C119" s="385"/>
      <c r="D119" s="385"/>
      <c r="E119" s="385"/>
      <c r="F119" s="148"/>
      <c r="G119" s="148"/>
      <c r="H119" s="148"/>
      <c r="I119" s="148"/>
      <c r="J119" s="148"/>
      <c r="K119" s="148"/>
      <c r="L119" s="148"/>
      <c r="M119" s="280"/>
      <c r="N119" s="146"/>
      <c r="O119" s="146"/>
    </row>
    <row r="120" spans="1:17" ht="21.75" customHeight="1" x14ac:dyDescent="0.35">
      <c r="A120" s="281"/>
      <c r="B120" s="156" t="s">
        <v>174</v>
      </c>
      <c r="C120" s="198" t="s">
        <v>173</v>
      </c>
      <c r="D120" s="197" t="s">
        <v>172</v>
      </c>
      <c r="E120" s="197" t="s">
        <v>9</v>
      </c>
      <c r="F120" s="197" t="s">
        <v>171</v>
      </c>
      <c r="G120" s="197" t="s">
        <v>9</v>
      </c>
      <c r="H120" s="197" t="s">
        <v>170</v>
      </c>
      <c r="I120" s="183" t="s">
        <v>8</v>
      </c>
      <c r="J120" s="148"/>
      <c r="K120" s="148"/>
      <c r="L120" s="148"/>
      <c r="M120" s="280"/>
      <c r="N120" s="146"/>
      <c r="O120" s="146"/>
    </row>
    <row r="121" spans="1:17" x14ac:dyDescent="0.35">
      <c r="A121" s="281"/>
      <c r="B121" s="164" t="s">
        <v>539</v>
      </c>
      <c r="C121" s="195" t="s">
        <v>193</v>
      </c>
      <c r="D121" s="196">
        <v>98092969</v>
      </c>
      <c r="E121" s="192" t="str">
        <f>VLOOKUP($B121,ListsReq!$AC$3:$AF$150,2,FALSE)</f>
        <v>kWh</v>
      </c>
      <c r="F121" s="193">
        <f>IF($C$118=2020, VLOOKUP($B121,ListsReq!$AC$3:$AF$150,3,FALSE), IF($C$118=2019, VLOOKUP($B121,ListsReq!$AC$153:$AF$300,3,FALSE),""))</f>
        <v>0.25559999999999999</v>
      </c>
      <c r="G121" s="192" t="str">
        <f>VLOOKUP($B121,ListsReq!$AC$3:$AF$150,4,FALSE)</f>
        <v>kg CO2e/kWh</v>
      </c>
      <c r="H121" s="191">
        <f t="shared" ref="H121:H152" si="1">(F121*D121)/1000</f>
        <v>25072.562876399999</v>
      </c>
      <c r="I121" s="162"/>
      <c r="J121" s="148"/>
      <c r="K121" s="148"/>
      <c r="L121" s="148"/>
      <c r="M121" s="280"/>
      <c r="N121" s="146"/>
      <c r="O121" s="146"/>
    </row>
    <row r="122" spans="1:17" x14ac:dyDescent="0.35">
      <c r="A122" s="281"/>
      <c r="B122" s="164" t="s">
        <v>516</v>
      </c>
      <c r="C122" s="195" t="s">
        <v>192</v>
      </c>
      <c r="D122" s="163">
        <v>98092969</v>
      </c>
      <c r="E122" s="192" t="str">
        <f>VLOOKUP($B122,ListsReq!$AC$3:$AF$150,2,FALSE)</f>
        <v>kWh</v>
      </c>
      <c r="F122" s="193">
        <f>IF($C$118=2020, VLOOKUP($B122,ListsReq!$AC$3:$AF$150,3,FALSE), IF($C$118=2019, VLOOKUP($B122,ListsReq!$AC$153:$AF$300,3,FALSE),""))</f>
        <v>2.1700000000000001E-2</v>
      </c>
      <c r="G122" s="192" t="str">
        <f>VLOOKUP($B122,ListsReq!$AC$3:$AF$150,4,FALSE)</f>
        <v>kg CO2e/kWh</v>
      </c>
      <c r="H122" s="191">
        <f t="shared" si="1"/>
        <v>2128.6174273000001</v>
      </c>
      <c r="I122" s="162"/>
      <c r="J122" s="148"/>
      <c r="K122" s="148"/>
      <c r="L122" s="148"/>
      <c r="M122" s="280"/>
      <c r="N122" s="146"/>
      <c r="O122" s="146"/>
    </row>
    <row r="123" spans="1:17" x14ac:dyDescent="0.35">
      <c r="A123" s="281"/>
      <c r="B123" s="164" t="s">
        <v>492</v>
      </c>
      <c r="C123" s="195" t="s">
        <v>194</v>
      </c>
      <c r="D123" s="163">
        <v>163684786</v>
      </c>
      <c r="E123" s="192" t="str">
        <f>VLOOKUP($B123,ListsReq!$AC$3:$AF$150,2,FALSE)</f>
        <v>kWh</v>
      </c>
      <c r="F123" s="193">
        <f>IF($C$118=2020, VLOOKUP($B123,ListsReq!$AC$3:$AF$150,3,FALSE), IF($C$118=2019, VLOOKUP($B123,ListsReq!$AC$153:$AF$300,3,FALSE),""))</f>
        <v>0.18385000000000001</v>
      </c>
      <c r="G123" s="192" t="str">
        <f>VLOOKUP($B123,ListsReq!$AC$3:$AF$150,4,FALSE)</f>
        <v>kg CO2e/kWh</v>
      </c>
      <c r="H123" s="191">
        <f t="shared" si="1"/>
        <v>30093.447906100002</v>
      </c>
      <c r="I123" s="162"/>
      <c r="J123" s="148"/>
      <c r="K123" s="148"/>
      <c r="L123" s="148"/>
      <c r="M123" s="280"/>
      <c r="N123" s="146"/>
      <c r="O123" s="146"/>
    </row>
    <row r="124" spans="1:17" x14ac:dyDescent="0.35">
      <c r="A124" s="281"/>
      <c r="B124" s="164" t="s">
        <v>726</v>
      </c>
      <c r="C124" s="195" t="s">
        <v>194</v>
      </c>
      <c r="D124" s="163">
        <v>2862109</v>
      </c>
      <c r="E124" s="192" t="str">
        <f>VLOOKUP($B124,ListsReq!$AC$3:$AF$150,2,FALSE)</f>
        <v>kWh</v>
      </c>
      <c r="F124" s="193">
        <f>IF($C$118=2020, VLOOKUP($B124,ListsReq!$AC$3:$AF$150,3,FALSE), IF($C$118=2019, VLOOKUP($B124,ListsReq!$AC$153:$AF$300,3,FALSE),""))</f>
        <v>0.25675999999999999</v>
      </c>
      <c r="G124" s="192" t="str">
        <f>VLOOKUP($B124,ListsReq!$AC$3:$AF$150,4,FALSE)</f>
        <v>kg CO2e/kWh</v>
      </c>
      <c r="H124" s="191">
        <f t="shared" si="1"/>
        <v>734.87510684000006</v>
      </c>
      <c r="I124" s="162"/>
      <c r="J124" s="148"/>
      <c r="K124" s="148"/>
      <c r="L124" s="148"/>
      <c r="M124" s="280"/>
      <c r="N124" s="146"/>
      <c r="O124" s="146"/>
    </row>
    <row r="125" spans="1:17" x14ac:dyDescent="0.35">
      <c r="A125" s="281"/>
      <c r="B125" s="164" t="s">
        <v>804</v>
      </c>
      <c r="C125" s="195" t="s">
        <v>194</v>
      </c>
      <c r="D125" s="163">
        <v>1245504</v>
      </c>
      <c r="E125" s="192" t="str">
        <f>VLOOKUP($B125,ListsReq!$AC$3:$AF$150,2,FALSE)</f>
        <v>kWh</v>
      </c>
      <c r="F125" s="193">
        <f>IF($C$118=2020, VLOOKUP($B125,ListsReq!$AC$3:$AF$150,3,FALSE), IF($C$118=2019, VLOOKUP($B125,ListsReq!$AC$153:$AF$300,3,FALSE),""))</f>
        <v>0.21446999999999999</v>
      </c>
      <c r="G125" s="192" t="str">
        <f>VLOOKUP($B125,ListsReq!$AC$3:$AF$150,4,FALSE)</f>
        <v>kg CO2e/kWh</v>
      </c>
      <c r="H125" s="191">
        <f t="shared" si="1"/>
        <v>267.12324287999996</v>
      </c>
      <c r="I125" s="162"/>
      <c r="J125" s="148"/>
      <c r="K125" s="148"/>
      <c r="L125" s="148"/>
      <c r="M125" s="280"/>
      <c r="N125" s="146"/>
      <c r="O125" s="146"/>
    </row>
    <row r="126" spans="1:17" x14ac:dyDescent="0.35">
      <c r="A126" s="281"/>
      <c r="B126" s="164" t="s">
        <v>674</v>
      </c>
      <c r="C126" s="195" t="s">
        <v>194</v>
      </c>
      <c r="D126" s="163">
        <v>2543148</v>
      </c>
      <c r="E126" s="192" t="str">
        <f>VLOOKUP($B126,ListsReq!$AC$3:$AF$150,2,FALSE)</f>
        <v>litres</v>
      </c>
      <c r="F126" s="193">
        <f>IF($C$118=2020, VLOOKUP($B126,ListsReq!$AC$3:$AF$150,3,FALSE), IF($C$118=2019, VLOOKUP($B126,ListsReq!$AC$153:$AF$300,3,FALSE),""))</f>
        <v>2.5941100000000001</v>
      </c>
      <c r="G126" s="192" t="str">
        <f>VLOOKUP($B126,ListsReq!$AC$3:$AF$150,4,FALSE)</f>
        <v>kg CO2e/litre</v>
      </c>
      <c r="H126" s="191">
        <f t="shared" si="1"/>
        <v>6597.2056582800005</v>
      </c>
      <c r="I126" s="162"/>
      <c r="J126" s="148"/>
      <c r="K126" s="148"/>
      <c r="L126" s="148"/>
      <c r="M126" s="280"/>
      <c r="N126" s="146"/>
      <c r="O126" s="146"/>
    </row>
    <row r="127" spans="1:17" x14ac:dyDescent="0.35">
      <c r="A127" s="281"/>
      <c r="B127" s="164" t="s">
        <v>676</v>
      </c>
      <c r="C127" s="195" t="s">
        <v>194</v>
      </c>
      <c r="D127" s="163">
        <v>33250</v>
      </c>
      <c r="E127" s="192" t="str">
        <f>VLOOKUP($B127,ListsReq!$AC$3:$AF$150,2,FALSE)</f>
        <v>litres</v>
      </c>
      <c r="F127" s="193">
        <f>IF($C$118=2020, VLOOKUP($B127,ListsReq!$AC$3:$AF$150,3,FALSE), IF($C$118=2019, VLOOKUP($B127,ListsReq!$AC$153:$AF$300,3,FALSE),""))</f>
        <v>2.2090399999999999</v>
      </c>
      <c r="G127" s="192" t="str">
        <f>VLOOKUP($B127,ListsReq!$AC$3:$AF$150,4,FALSE)</f>
        <v>kg CO2e/litre</v>
      </c>
      <c r="H127" s="191">
        <f t="shared" si="1"/>
        <v>73.450580000000002</v>
      </c>
      <c r="I127" s="162"/>
      <c r="J127" s="148"/>
      <c r="K127" s="148"/>
      <c r="L127" s="148"/>
      <c r="M127" s="280"/>
      <c r="N127" s="146"/>
      <c r="O127" s="146"/>
    </row>
    <row r="128" spans="1:17" x14ac:dyDescent="0.35">
      <c r="A128" s="281"/>
      <c r="B128" s="164" t="s">
        <v>706</v>
      </c>
      <c r="C128" s="195" t="s">
        <v>192</v>
      </c>
      <c r="D128" s="163">
        <v>5301810.4000000004</v>
      </c>
      <c r="E128" s="192" t="str">
        <f>VLOOKUP($B128,ListsReq!$AC$3:$AF$150,2,FALSE)</f>
        <v>km</v>
      </c>
      <c r="F128" s="193">
        <f>IF($C$118=2020, VLOOKUP($B128,ListsReq!$AC$3:$AF$150,3,FALSE), IF($C$118=2019, VLOOKUP($B128,ListsReq!$AC$153:$AF$300,3,FALSE),""))</f>
        <v>0.17710000000000001</v>
      </c>
      <c r="G128" s="192" t="str">
        <f>VLOOKUP($B128,ListsReq!$AC$3:$AF$150,4,FALSE)</f>
        <v>kg CO2e/km</v>
      </c>
      <c r="H128" s="191">
        <f t="shared" si="1"/>
        <v>938.95062184000017</v>
      </c>
      <c r="I128" s="162"/>
      <c r="J128" s="148"/>
      <c r="K128" s="148"/>
      <c r="L128" s="148"/>
      <c r="M128" s="280"/>
      <c r="N128" s="146"/>
      <c r="O128" s="146"/>
    </row>
    <row r="129" spans="1:15" x14ac:dyDescent="0.35">
      <c r="A129" s="281"/>
      <c r="B129" s="164" t="s">
        <v>239</v>
      </c>
      <c r="C129" s="195" t="s">
        <v>192</v>
      </c>
      <c r="D129" s="163">
        <v>1975595.58</v>
      </c>
      <c r="E129" s="192" t="str">
        <f>VLOOKUP($B129,ListsReq!$AC$3:$AF$150,2,FALSE)</f>
        <v>passenger km</v>
      </c>
      <c r="F129" s="193">
        <f>IF($C$118=2020, VLOOKUP($B129,ListsReq!$AC$3:$AF$150,3,FALSE), IF($C$118=2019, VLOOKUP($B129,ListsReq!$AC$153:$AF$300,3,FALSE),""))</f>
        <v>0.21176</v>
      </c>
      <c r="G129" s="192" t="str">
        <f>VLOOKUP($B129,ListsReq!$AC$3:$AF$150,4,FALSE)</f>
        <v>kg CO2e/passenger km</v>
      </c>
      <c r="H129" s="191">
        <f t="shared" si="1"/>
        <v>418.35212002080004</v>
      </c>
      <c r="I129" s="162"/>
      <c r="J129" s="148"/>
      <c r="K129" s="148"/>
      <c r="L129" s="148"/>
      <c r="M129" s="280"/>
      <c r="N129" s="146"/>
      <c r="O129" s="146"/>
    </row>
    <row r="130" spans="1:15" x14ac:dyDescent="0.35">
      <c r="A130" s="281"/>
      <c r="B130" s="164" t="s">
        <v>238</v>
      </c>
      <c r="C130" s="195" t="s">
        <v>192</v>
      </c>
      <c r="D130" s="163">
        <v>3005052</v>
      </c>
      <c r="E130" s="192" t="str">
        <f>VLOOKUP($B130,ListsReq!$AC$3:$AF$150,2,FALSE)</f>
        <v>passenger km</v>
      </c>
      <c r="F130" s="193">
        <f>IF($C$118=2020, VLOOKUP($B130,ListsReq!$AC$3:$AF$150,3,FALSE), IF($C$118=2019, VLOOKUP($B130,ListsReq!$AC$153:$AF$300,3,FALSE),""))</f>
        <v>0.15018000000000001</v>
      </c>
      <c r="G130" s="192" t="str">
        <f>VLOOKUP($B130,ListsReq!$AC$3:$AF$150,4,FALSE)</f>
        <v>kg CO2e/passenger km</v>
      </c>
      <c r="H130" s="191">
        <f t="shared" si="1"/>
        <v>451.29870936000003</v>
      </c>
      <c r="I130" s="162"/>
      <c r="J130" s="148"/>
      <c r="K130" s="148"/>
      <c r="L130" s="148"/>
      <c r="M130" s="280"/>
      <c r="N130" s="146"/>
      <c r="O130" s="146"/>
    </row>
    <row r="131" spans="1:15" x14ac:dyDescent="0.35">
      <c r="A131" s="281"/>
      <c r="B131" s="164" t="s">
        <v>267</v>
      </c>
      <c r="C131" s="195" t="s">
        <v>192</v>
      </c>
      <c r="D131" s="163">
        <v>2777</v>
      </c>
      <c r="E131" s="192" t="str">
        <f>VLOOKUP($B131,ListsReq!$AC$3:$AF$150,2,FALSE)</f>
        <v>tonnes</v>
      </c>
      <c r="F131" s="193">
        <f>IF($C$118=2020, VLOOKUP($B131,ListsReq!$AC$3:$AF$150,3,FALSE), IF($C$118=2019, VLOOKUP($B131,ListsReq!$AC$153:$AF$300,3,FALSE),""))</f>
        <v>586.51379999999995</v>
      </c>
      <c r="G131" s="192" t="str">
        <f>VLOOKUP($B131,ListsReq!$AC$3:$AF$150,4,FALSE)</f>
        <v>kgCO2e/tonne</v>
      </c>
      <c r="H131" s="191">
        <f t="shared" si="1"/>
        <v>1628.7488225999998</v>
      </c>
      <c r="I131" s="162"/>
      <c r="J131" s="148"/>
      <c r="K131" s="148"/>
      <c r="L131" s="148"/>
      <c r="M131" s="280"/>
      <c r="N131" s="146"/>
      <c r="O131" s="146"/>
    </row>
    <row r="132" spans="1:15" x14ac:dyDescent="0.35">
      <c r="A132" s="281"/>
      <c r="B132" s="164" t="s">
        <v>249</v>
      </c>
      <c r="C132" s="195" t="s">
        <v>192</v>
      </c>
      <c r="D132" s="163">
        <v>74568</v>
      </c>
      <c r="E132" s="192" t="str">
        <f>VLOOKUP($B132,ListsReq!$AC$3:$AF$150,2,FALSE)</f>
        <v>tonnes</v>
      </c>
      <c r="F132" s="193">
        <f>IF($C$118=2020, VLOOKUP($B132,ListsReq!$AC$3:$AF$150,3,FALSE), IF($C$118=2019, VLOOKUP($B132,ListsReq!$AC$153:$AF$300,3,FALSE),""))</f>
        <v>21.353999999999999</v>
      </c>
      <c r="G132" s="192" t="str">
        <f>VLOOKUP($B132,ListsReq!$AC$3:$AF$150,4,FALSE)</f>
        <v>kg CO2e/tonne</v>
      </c>
      <c r="H132" s="191">
        <f t="shared" si="1"/>
        <v>1592.3250719999999</v>
      </c>
      <c r="I132" s="162"/>
      <c r="J132" s="148"/>
      <c r="K132" s="148"/>
      <c r="L132" s="148"/>
      <c r="M132" s="280"/>
      <c r="N132" s="146"/>
      <c r="O132" s="146"/>
    </row>
    <row r="133" spans="1:15" x14ac:dyDescent="0.35">
      <c r="A133" s="281"/>
      <c r="B133" s="164" t="s">
        <v>261</v>
      </c>
      <c r="C133" s="195" t="s">
        <v>192</v>
      </c>
      <c r="D133" s="163">
        <v>9716</v>
      </c>
      <c r="E133" s="192" t="str">
        <f>VLOOKUP($B133,ListsReq!$AC$3:$AF$150,2,FALSE)</f>
        <v>tonnes</v>
      </c>
      <c r="F133" s="193">
        <f>IF($C$118=2020, VLOOKUP($B133,ListsReq!$AC$3:$AF$150,3,FALSE), IF($C$118=2019, VLOOKUP($B133,ListsReq!$AC$153:$AF$300,3,FALSE),""))</f>
        <v>10.203900000000001</v>
      </c>
      <c r="G133" s="192" t="str">
        <f>VLOOKUP($B133,ListsReq!$AC$3:$AF$150,4,FALSE)</f>
        <v>kgCO2e/tonne</v>
      </c>
      <c r="H133" s="191">
        <f t="shared" si="1"/>
        <v>99.141092400000005</v>
      </c>
      <c r="I133" s="162"/>
      <c r="J133" s="148"/>
      <c r="K133" s="148"/>
      <c r="L133" s="148"/>
      <c r="M133" s="280"/>
      <c r="N133" s="146"/>
      <c r="O133" s="146"/>
    </row>
    <row r="134" spans="1:15" x14ac:dyDescent="0.35">
      <c r="A134" s="281"/>
      <c r="B134" s="164" t="s">
        <v>683</v>
      </c>
      <c r="C134" s="195" t="s">
        <v>192</v>
      </c>
      <c r="D134" s="163">
        <v>118148</v>
      </c>
      <c r="E134" s="192" t="str">
        <f>VLOOKUP($B134,ListsReq!$AC$3:$AF$150,2,FALSE)</f>
        <v>tonnes</v>
      </c>
      <c r="F134" s="193">
        <f>IF($C$118=2020, VLOOKUP($B134,ListsReq!$AC$3:$AF$150,3,FALSE), IF($C$118=2019, VLOOKUP($B134,ListsReq!$AC$153:$AF$300,3,FALSE),""))</f>
        <v>21.3538</v>
      </c>
      <c r="G134" s="192" t="str">
        <f>VLOOKUP($B134,ListsReq!$AC$3:$AF$150,4,FALSE)</f>
        <v>kgCO2e/tonne</v>
      </c>
      <c r="H134" s="191">
        <f t="shared" si="1"/>
        <v>2522.9087623999999</v>
      </c>
      <c r="I134" s="162"/>
      <c r="J134" s="148"/>
      <c r="K134" s="148"/>
      <c r="L134" s="148"/>
      <c r="M134" s="280"/>
      <c r="N134" s="146"/>
      <c r="O134" s="146"/>
    </row>
    <row r="135" spans="1:15" x14ac:dyDescent="0.35">
      <c r="A135" s="281"/>
      <c r="B135" s="164" t="s">
        <v>398</v>
      </c>
      <c r="C135" s="195" t="s">
        <v>192</v>
      </c>
      <c r="D135" s="163">
        <v>746991</v>
      </c>
      <c r="E135" s="192" t="str">
        <f>VLOOKUP($B135,ListsReq!$AC$3:$AF$150,2,FALSE)</f>
        <v>m3</v>
      </c>
      <c r="F135" s="193">
        <f>IF($C$118=2020, VLOOKUP($B135,ListsReq!$AC$3:$AF$150,3,FALSE), IF($C$118=2019, VLOOKUP($B135,ListsReq!$AC$153:$AF$300,3,FALSE),""))</f>
        <v>0.34399999999999997</v>
      </c>
      <c r="G135" s="192" t="str">
        <f>VLOOKUP($B135,ListsReq!$AC$3:$AF$150,4,FALSE)</f>
        <v>kg CO2e/m3</v>
      </c>
      <c r="H135" s="191">
        <f t="shared" si="1"/>
        <v>256.96490399999999</v>
      </c>
      <c r="I135" s="162"/>
      <c r="J135" s="148"/>
      <c r="K135" s="148"/>
      <c r="L135" s="148"/>
      <c r="M135" s="280"/>
      <c r="N135" s="146"/>
      <c r="O135" s="146"/>
    </row>
    <row r="136" spans="1:15" x14ac:dyDescent="0.35">
      <c r="A136" s="281"/>
      <c r="B136" s="164" t="s">
        <v>383</v>
      </c>
      <c r="C136" s="195" t="s">
        <v>192</v>
      </c>
      <c r="D136" s="163">
        <v>677121.9</v>
      </c>
      <c r="E136" s="192" t="str">
        <f>VLOOKUP($B136,ListsReq!$AC$3:$AF$150,2,FALSE)</f>
        <v>m3</v>
      </c>
      <c r="F136" s="193">
        <f>IF($C$118=2020, VLOOKUP($B136,ListsReq!$AC$3:$AF$150,3,FALSE), IF($C$118=2019, VLOOKUP($B136,ListsReq!$AC$153:$AF$300,3,FALSE),""))</f>
        <v>0.70799999999999996</v>
      </c>
      <c r="G136" s="192" t="str">
        <f>VLOOKUP($B136,ListsReq!$AC$3:$AF$150,4,FALSE)</f>
        <v>kg CO2e/m3</v>
      </c>
      <c r="H136" s="191">
        <f t="shared" si="1"/>
        <v>479.4023052</v>
      </c>
      <c r="I136" s="162"/>
      <c r="J136" s="148"/>
      <c r="K136" s="148"/>
      <c r="L136" s="148"/>
      <c r="M136" s="280"/>
      <c r="N136" s="146"/>
      <c r="O136" s="146"/>
    </row>
    <row r="137" spans="1:15" x14ac:dyDescent="0.35">
      <c r="A137" s="281"/>
      <c r="B137" s="164" t="s">
        <v>243</v>
      </c>
      <c r="C137" s="195" t="s">
        <v>192</v>
      </c>
      <c r="D137" s="163">
        <v>589860</v>
      </c>
      <c r="E137" s="192" t="str">
        <f>VLOOKUP($B137,ListsReq!$AC$3:$AF$150,2,FALSE)</f>
        <v>passenger km</v>
      </c>
      <c r="F137" s="193">
        <f>IF($C$118=2020, VLOOKUP($B137,ListsReq!$AC$3:$AF$150,3,FALSE), IF($C$118=2019, VLOOKUP($B137,ListsReq!$AC$153:$AF$300,3,FALSE),""))</f>
        <v>4.1149999999999999E-2</v>
      </c>
      <c r="G137" s="192" t="str">
        <f>VLOOKUP($B137,ListsReq!$AC$3:$AF$150,4,FALSE)</f>
        <v>kg CO2e/passenger km</v>
      </c>
      <c r="H137" s="191">
        <f t="shared" si="1"/>
        <v>24.272738999999998</v>
      </c>
      <c r="I137" s="162"/>
      <c r="J137" s="148"/>
      <c r="K137" s="148"/>
      <c r="L137" s="148"/>
      <c r="M137" s="280"/>
      <c r="N137" s="146"/>
      <c r="O137" s="146"/>
    </row>
    <row r="138" spans="1:15" x14ac:dyDescent="0.35">
      <c r="A138" s="281"/>
      <c r="B138" s="164" t="s">
        <v>246</v>
      </c>
      <c r="C138" s="195" t="s">
        <v>192</v>
      </c>
      <c r="D138" s="163">
        <v>165660.6</v>
      </c>
      <c r="E138" s="192" t="str">
        <f>VLOOKUP($B138,ListsReq!$AC$3:$AF$150,2,FALSE)</f>
        <v>passenger km</v>
      </c>
      <c r="F138" s="193">
        <f>IF($C$118=2020, VLOOKUP($B138,ListsReq!$AC$3:$AF$150,3,FALSE), IF($C$118=2019, VLOOKUP($B138,ListsReq!$AC$153:$AF$300,3,FALSE),""))</f>
        <v>0.25492999999999999</v>
      </c>
      <c r="G138" s="192" t="str">
        <f>VLOOKUP($B138,ListsReq!$AC$3:$AF$150,4,FALSE)</f>
        <v>kg CO2e/passenger km</v>
      </c>
      <c r="H138" s="191">
        <f t="shared" si="1"/>
        <v>42.231856757999999</v>
      </c>
      <c r="I138" s="162"/>
      <c r="J138" s="148"/>
      <c r="K138" s="148"/>
      <c r="L138" s="148"/>
      <c r="M138" s="280"/>
      <c r="N138" s="146"/>
      <c r="O138" s="146"/>
    </row>
    <row r="139" spans="1:15" hidden="1" x14ac:dyDescent="0.35">
      <c r="A139" s="281"/>
      <c r="B139" s="164"/>
      <c r="C139" s="195"/>
      <c r="D139" s="163"/>
      <c r="E139" s="192" t="e">
        <f>VLOOKUP($B139,ListsReq!$AC$3:$AF$150,2,FALSE)</f>
        <v>#N/A</v>
      </c>
      <c r="F139" s="193" t="e">
        <f>IF($C$118=2020, VLOOKUP($B139,ListsReq!$AC$3:$AF$150,3,FALSE), IF($C$118=2019, VLOOKUP($B139,ListsReq!$AC$153:$AF$300,3,FALSE),""))</f>
        <v>#N/A</v>
      </c>
      <c r="G139" s="192" t="e">
        <f>VLOOKUP($B139,ListsReq!$AC$3:$AF$150,4,FALSE)</f>
        <v>#N/A</v>
      </c>
      <c r="H139" s="191" t="e">
        <f t="shared" si="1"/>
        <v>#N/A</v>
      </c>
      <c r="I139" s="162"/>
      <c r="J139" s="148"/>
      <c r="K139" s="148"/>
      <c r="L139" s="148"/>
      <c r="M139" s="280"/>
      <c r="N139" s="146"/>
      <c r="O139" s="146"/>
    </row>
    <row r="140" spans="1:15" hidden="1" x14ac:dyDescent="0.35">
      <c r="A140" s="281"/>
      <c r="B140" s="164"/>
      <c r="C140" s="195"/>
      <c r="D140" s="163"/>
      <c r="E140" s="192" t="e">
        <f>VLOOKUP($B140,ListsReq!$AC$3:$AF$150,2,FALSE)</f>
        <v>#N/A</v>
      </c>
      <c r="F140" s="193" t="e">
        <f>IF($C$118=2020, VLOOKUP($B140,ListsReq!$AC$3:$AF$150,3,FALSE), IF($C$118=2019, VLOOKUP($B140,ListsReq!$AC$153:$AF$300,3,FALSE),""))</f>
        <v>#N/A</v>
      </c>
      <c r="G140" s="192" t="e">
        <f>VLOOKUP($B140,ListsReq!$AC$3:$AF$150,4,FALSE)</f>
        <v>#N/A</v>
      </c>
      <c r="H140" s="191" t="e">
        <f t="shared" si="1"/>
        <v>#N/A</v>
      </c>
      <c r="I140" s="162"/>
      <c r="J140" s="148"/>
      <c r="K140" s="148"/>
      <c r="L140" s="148"/>
      <c r="M140" s="280"/>
      <c r="N140" s="146"/>
      <c r="O140" s="146"/>
    </row>
    <row r="141" spans="1:15" hidden="1" x14ac:dyDescent="0.35">
      <c r="A141" s="281"/>
      <c r="B141" s="164"/>
      <c r="C141" s="195"/>
      <c r="D141" s="163"/>
      <c r="E141" s="192" t="e">
        <f>VLOOKUP($B141,ListsReq!$AC$3:$AF$150,2,FALSE)</f>
        <v>#N/A</v>
      </c>
      <c r="F141" s="193" t="e">
        <f>IF($C$118=2020, VLOOKUP($B141,ListsReq!$AC$3:$AF$150,3,FALSE), IF($C$118=2019, VLOOKUP($B141,ListsReq!$AC$153:$AF$300,3,FALSE),""))</f>
        <v>#N/A</v>
      </c>
      <c r="G141" s="192" t="e">
        <f>VLOOKUP($B141,ListsReq!$AC$3:$AF$150,4,FALSE)</f>
        <v>#N/A</v>
      </c>
      <c r="H141" s="191" t="e">
        <f t="shared" si="1"/>
        <v>#N/A</v>
      </c>
      <c r="I141" s="162"/>
      <c r="J141" s="148"/>
      <c r="K141" s="148"/>
      <c r="L141" s="148"/>
      <c r="M141" s="280"/>
      <c r="N141" s="146"/>
      <c r="O141" s="146"/>
    </row>
    <row r="142" spans="1:15" hidden="1" x14ac:dyDescent="0.35">
      <c r="A142" s="281"/>
      <c r="B142" s="164"/>
      <c r="C142" s="195"/>
      <c r="D142" s="163"/>
      <c r="E142" s="192" t="e">
        <f>VLOOKUP($B142,ListsReq!$AC$3:$AF$150,2,FALSE)</f>
        <v>#N/A</v>
      </c>
      <c r="F142" s="193" t="e">
        <f>IF($C$118=2020, VLOOKUP($B142,ListsReq!$AC$3:$AF$150,3,FALSE), IF($C$118=2019, VLOOKUP($B142,ListsReq!$AC$153:$AF$300,3,FALSE),""))</f>
        <v>#N/A</v>
      </c>
      <c r="G142" s="192" t="e">
        <f>VLOOKUP($B142,ListsReq!$AC$3:$AF$150,4,FALSE)</f>
        <v>#N/A</v>
      </c>
      <c r="H142" s="191" t="e">
        <f t="shared" si="1"/>
        <v>#N/A</v>
      </c>
      <c r="I142" s="162"/>
      <c r="J142" s="148"/>
      <c r="K142" s="148"/>
      <c r="L142" s="148"/>
      <c r="M142" s="280"/>
      <c r="N142" s="146"/>
      <c r="O142" s="146"/>
    </row>
    <row r="143" spans="1:15" hidden="1" x14ac:dyDescent="0.35">
      <c r="A143" s="281"/>
      <c r="B143" s="164"/>
      <c r="C143" s="195"/>
      <c r="D143" s="163"/>
      <c r="E143" s="192" t="e">
        <f>VLOOKUP($B143,ListsReq!$AC$3:$AF$150,2,FALSE)</f>
        <v>#N/A</v>
      </c>
      <c r="F143" s="193" t="e">
        <f>IF($C$118=2020, VLOOKUP($B143,ListsReq!$AC$3:$AF$150,3,FALSE), IF($C$118=2019, VLOOKUP($B143,ListsReq!$AC$153:$AF$300,3,FALSE),""))</f>
        <v>#N/A</v>
      </c>
      <c r="G143" s="192" t="e">
        <f>VLOOKUP($B143,ListsReq!$AC$3:$AF$150,4,FALSE)</f>
        <v>#N/A</v>
      </c>
      <c r="H143" s="191" t="e">
        <f t="shared" si="1"/>
        <v>#N/A</v>
      </c>
      <c r="I143" s="162"/>
      <c r="J143" s="148"/>
      <c r="K143" s="148"/>
      <c r="L143" s="148"/>
      <c r="M143" s="280"/>
      <c r="N143" s="146"/>
      <c r="O143" s="146"/>
    </row>
    <row r="144" spans="1:15" hidden="1" x14ac:dyDescent="0.35">
      <c r="A144" s="281"/>
      <c r="B144" s="164"/>
      <c r="C144" s="195"/>
      <c r="D144" s="163"/>
      <c r="E144" s="192" t="e">
        <f>VLOOKUP($B144,ListsReq!$AC$3:$AF$150,2,FALSE)</f>
        <v>#N/A</v>
      </c>
      <c r="F144" s="193" t="e">
        <f>IF($C$118=2020, VLOOKUP($B144,ListsReq!$AC$3:$AF$150,3,FALSE), IF($C$118=2019, VLOOKUP($B144,ListsReq!$AC$153:$AF$300,3,FALSE),""))</f>
        <v>#N/A</v>
      </c>
      <c r="G144" s="192" t="e">
        <f>VLOOKUP($B144,ListsReq!$AC$3:$AF$150,4,FALSE)</f>
        <v>#N/A</v>
      </c>
      <c r="H144" s="191" t="e">
        <f t="shared" si="1"/>
        <v>#N/A</v>
      </c>
      <c r="I144" s="162"/>
      <c r="J144" s="148"/>
      <c r="K144" s="148"/>
      <c r="L144" s="148"/>
      <c r="M144" s="280"/>
      <c r="N144" s="146"/>
      <c r="O144" s="146"/>
    </row>
    <row r="145" spans="1:15" hidden="1" x14ac:dyDescent="0.35">
      <c r="A145" s="281"/>
      <c r="B145" s="164"/>
      <c r="C145" s="195"/>
      <c r="D145" s="163"/>
      <c r="E145" s="192" t="e">
        <f>VLOOKUP($B145,ListsReq!$AC$3:$AF$150,2,FALSE)</f>
        <v>#N/A</v>
      </c>
      <c r="F145" s="193" t="e">
        <f>IF($C$118=2020, VLOOKUP($B145,ListsReq!$AC$3:$AF$150,3,FALSE), IF($C$118=2019, VLOOKUP($B145,ListsReq!$AC$153:$AF$300,3,FALSE),""))</f>
        <v>#N/A</v>
      </c>
      <c r="G145" s="192" t="e">
        <f>VLOOKUP($B145,ListsReq!$AC$3:$AF$150,4,FALSE)</f>
        <v>#N/A</v>
      </c>
      <c r="H145" s="191" t="e">
        <f t="shared" si="1"/>
        <v>#N/A</v>
      </c>
      <c r="I145" s="162"/>
      <c r="J145" s="148"/>
      <c r="K145" s="148"/>
      <c r="L145" s="148"/>
      <c r="M145" s="280"/>
      <c r="N145" s="146"/>
      <c r="O145" s="146"/>
    </row>
    <row r="146" spans="1:15" hidden="1" x14ac:dyDescent="0.35">
      <c r="A146" s="281"/>
      <c r="B146" s="164"/>
      <c r="C146" s="195"/>
      <c r="D146" s="163"/>
      <c r="E146" s="192" t="e">
        <f>VLOOKUP($B146,ListsReq!$AC$3:$AF$150,2,FALSE)</f>
        <v>#N/A</v>
      </c>
      <c r="F146" s="193" t="e">
        <f>IF($C$118=2020, VLOOKUP($B146,ListsReq!$AC$3:$AF$150,3,FALSE), IF($C$118=2019, VLOOKUP($B146,ListsReq!$AC$153:$AF$300,3,FALSE),""))</f>
        <v>#N/A</v>
      </c>
      <c r="G146" s="192" t="e">
        <f>VLOOKUP($B146,ListsReq!$AC$3:$AF$150,4,FALSE)</f>
        <v>#N/A</v>
      </c>
      <c r="H146" s="191" t="e">
        <f t="shared" si="1"/>
        <v>#N/A</v>
      </c>
      <c r="I146" s="162"/>
      <c r="J146" s="148"/>
      <c r="K146" s="148"/>
      <c r="L146" s="148"/>
      <c r="M146" s="280"/>
      <c r="N146" s="146"/>
      <c r="O146" s="146"/>
    </row>
    <row r="147" spans="1:15" hidden="1" x14ac:dyDescent="0.35">
      <c r="A147" s="281"/>
      <c r="B147" s="164"/>
      <c r="C147" s="195"/>
      <c r="D147" s="163"/>
      <c r="E147" s="192" t="e">
        <f>VLOOKUP($B147,ListsReq!$AC$3:$AF$150,2,FALSE)</f>
        <v>#N/A</v>
      </c>
      <c r="F147" s="193" t="e">
        <f>IF($C$118=2020, VLOOKUP($B147,ListsReq!$AC$3:$AF$150,3,FALSE), IF($C$118=2019, VLOOKUP($B147,ListsReq!$AC$153:$AF$300,3,FALSE),""))</f>
        <v>#N/A</v>
      </c>
      <c r="G147" s="192" t="e">
        <f>VLOOKUP($B147,ListsReq!$AC$3:$AF$150,4,FALSE)</f>
        <v>#N/A</v>
      </c>
      <c r="H147" s="191" t="e">
        <f t="shared" si="1"/>
        <v>#N/A</v>
      </c>
      <c r="I147" s="162"/>
      <c r="J147" s="148"/>
      <c r="K147" s="148"/>
      <c r="L147" s="148"/>
      <c r="M147" s="280"/>
      <c r="N147" s="146"/>
      <c r="O147" s="146"/>
    </row>
    <row r="148" spans="1:15" hidden="1" x14ac:dyDescent="0.35">
      <c r="A148" s="281"/>
      <c r="B148" s="164"/>
      <c r="C148" s="195"/>
      <c r="D148" s="163"/>
      <c r="E148" s="192" t="e">
        <f>VLOOKUP($B148,ListsReq!$AC$3:$AF$150,2,FALSE)</f>
        <v>#N/A</v>
      </c>
      <c r="F148" s="193" t="e">
        <f>IF($C$118=2020, VLOOKUP($B148,ListsReq!$AC$3:$AF$150,3,FALSE), IF($C$118=2019, VLOOKUP($B148,ListsReq!$AC$153:$AF$300,3,FALSE),""))</f>
        <v>#N/A</v>
      </c>
      <c r="G148" s="192" t="e">
        <f>VLOOKUP($B148,ListsReq!$AC$3:$AF$150,4,FALSE)</f>
        <v>#N/A</v>
      </c>
      <c r="H148" s="191" t="e">
        <f t="shared" si="1"/>
        <v>#N/A</v>
      </c>
      <c r="I148" s="162"/>
      <c r="J148" s="148"/>
      <c r="K148" s="148"/>
      <c r="L148" s="148"/>
      <c r="M148" s="280"/>
      <c r="N148" s="146"/>
      <c r="O148" s="146"/>
    </row>
    <row r="149" spans="1:15" hidden="1" x14ac:dyDescent="0.35">
      <c r="A149" s="281"/>
      <c r="B149" s="164"/>
      <c r="C149" s="195"/>
      <c r="D149" s="163"/>
      <c r="E149" s="192" t="e">
        <f>VLOOKUP($B149,ListsReq!$AC$3:$AF$150,2,FALSE)</f>
        <v>#N/A</v>
      </c>
      <c r="F149" s="193" t="e">
        <f>IF($C$118=2020, VLOOKUP($B149,ListsReq!$AC$3:$AF$150,3,FALSE), IF($C$118=2019, VLOOKUP($B149,ListsReq!$AC$153:$AF$300,3,FALSE),""))</f>
        <v>#N/A</v>
      </c>
      <c r="G149" s="192" t="e">
        <f>VLOOKUP($B149,ListsReq!$AC$3:$AF$150,4,FALSE)</f>
        <v>#N/A</v>
      </c>
      <c r="H149" s="191" t="e">
        <f t="shared" si="1"/>
        <v>#N/A</v>
      </c>
      <c r="I149" s="162"/>
      <c r="J149" s="148"/>
      <c r="K149" s="148"/>
      <c r="L149" s="148"/>
      <c r="M149" s="280"/>
      <c r="N149" s="146"/>
      <c r="O149" s="146"/>
    </row>
    <row r="150" spans="1:15" hidden="1" x14ac:dyDescent="0.35">
      <c r="A150" s="281"/>
      <c r="B150" s="164"/>
      <c r="C150" s="195"/>
      <c r="D150" s="163"/>
      <c r="E150" s="192" t="e">
        <f>VLOOKUP($B150,ListsReq!$AC$3:$AF$150,2,FALSE)</f>
        <v>#N/A</v>
      </c>
      <c r="F150" s="193" t="e">
        <f>IF($C$118=2020, VLOOKUP($B150,ListsReq!$AC$3:$AF$150,3,FALSE), IF($C$118=2019, VLOOKUP($B150,ListsReq!$AC$153:$AF$300,3,FALSE),""))</f>
        <v>#N/A</v>
      </c>
      <c r="G150" s="192" t="e">
        <f>VLOOKUP($B150,ListsReq!$AC$3:$AF$150,4,FALSE)</f>
        <v>#N/A</v>
      </c>
      <c r="H150" s="191" t="e">
        <f t="shared" si="1"/>
        <v>#N/A</v>
      </c>
      <c r="I150" s="162"/>
      <c r="J150" s="148"/>
      <c r="K150" s="148"/>
      <c r="L150" s="148"/>
      <c r="M150" s="280"/>
      <c r="N150" s="146"/>
      <c r="O150" s="146"/>
    </row>
    <row r="151" spans="1:15" hidden="1" x14ac:dyDescent="0.35">
      <c r="A151" s="281"/>
      <c r="B151" s="164"/>
      <c r="C151" s="195"/>
      <c r="D151" s="163"/>
      <c r="E151" s="192" t="e">
        <f>VLOOKUP($B151,ListsReq!$AC$3:$AF$150,2,FALSE)</f>
        <v>#N/A</v>
      </c>
      <c r="F151" s="193" t="e">
        <f>IF($C$118=2020, VLOOKUP($B151,ListsReq!$AC$3:$AF$150,3,FALSE), IF($C$118=2019, VLOOKUP($B151,ListsReq!$AC$153:$AF$300,3,FALSE),""))</f>
        <v>#N/A</v>
      </c>
      <c r="G151" s="192" t="e">
        <f>VLOOKUP($B151,ListsReq!$AC$3:$AF$150,4,FALSE)</f>
        <v>#N/A</v>
      </c>
      <c r="H151" s="191" t="e">
        <f t="shared" si="1"/>
        <v>#N/A</v>
      </c>
      <c r="I151" s="162"/>
      <c r="J151" s="148"/>
      <c r="K151" s="148"/>
      <c r="L151" s="148"/>
      <c r="M151" s="280"/>
      <c r="N151" s="146"/>
      <c r="O151" s="146"/>
    </row>
    <row r="152" spans="1:15" hidden="1" x14ac:dyDescent="0.35">
      <c r="A152" s="281"/>
      <c r="B152" s="164"/>
      <c r="C152" s="195"/>
      <c r="D152" s="163"/>
      <c r="E152" s="192" t="e">
        <f>VLOOKUP($B152,ListsReq!$AC$3:$AF$150,2,FALSE)</f>
        <v>#N/A</v>
      </c>
      <c r="F152" s="193" t="e">
        <f>IF($C$118=2020, VLOOKUP($B152,ListsReq!$AC$3:$AF$150,3,FALSE), IF($C$118=2019, VLOOKUP($B152,ListsReq!$AC$153:$AF$300,3,FALSE),""))</f>
        <v>#N/A</v>
      </c>
      <c r="G152" s="192" t="e">
        <f>VLOOKUP($B152,ListsReq!$AC$3:$AF$150,4,FALSE)</f>
        <v>#N/A</v>
      </c>
      <c r="H152" s="191" t="e">
        <f t="shared" si="1"/>
        <v>#N/A</v>
      </c>
      <c r="I152" s="162"/>
      <c r="J152" s="148"/>
      <c r="K152" s="148"/>
      <c r="L152" s="148"/>
      <c r="M152" s="280"/>
      <c r="N152" s="146"/>
      <c r="O152" s="146"/>
    </row>
    <row r="153" spans="1:15" hidden="1" x14ac:dyDescent="0.35">
      <c r="A153" s="281"/>
      <c r="B153" s="164"/>
      <c r="C153" s="195"/>
      <c r="D153" s="163"/>
      <c r="E153" s="192" t="e">
        <f>VLOOKUP($B153,ListsReq!$AC$3:$AF$150,2,FALSE)</f>
        <v>#N/A</v>
      </c>
      <c r="F153" s="193" t="e">
        <f>IF($C$118=2020, VLOOKUP($B153,ListsReq!$AC$3:$AF$150,3,FALSE), IF($C$118=2019, VLOOKUP($B153,ListsReq!$AC$153:$AF$300,3,FALSE),""))</f>
        <v>#N/A</v>
      </c>
      <c r="G153" s="192" t="e">
        <f>VLOOKUP($B153,ListsReq!$AC$3:$AF$150,4,FALSE)</f>
        <v>#N/A</v>
      </c>
      <c r="H153" s="191" t="e">
        <f t="shared" ref="H153:H184" si="2">(F153*D153)/1000</f>
        <v>#N/A</v>
      </c>
      <c r="I153" s="162"/>
      <c r="J153" s="148"/>
      <c r="K153" s="148"/>
      <c r="L153" s="148"/>
      <c r="M153" s="280"/>
      <c r="N153" s="146"/>
      <c r="O153" s="146"/>
    </row>
    <row r="154" spans="1:15" hidden="1" x14ac:dyDescent="0.35">
      <c r="A154" s="281"/>
      <c r="B154" s="164"/>
      <c r="C154" s="195"/>
      <c r="D154" s="163"/>
      <c r="E154" s="192" t="e">
        <f>VLOOKUP($B154,ListsReq!$AC$3:$AF$150,2,FALSE)</f>
        <v>#N/A</v>
      </c>
      <c r="F154" s="193" t="e">
        <f>IF($C$118=2020, VLOOKUP($B154,ListsReq!$AC$3:$AF$150,3,FALSE), IF($C$118=2019, VLOOKUP($B154,ListsReq!$AC$153:$AF$300,3,FALSE),""))</f>
        <v>#N/A</v>
      </c>
      <c r="G154" s="192" t="e">
        <f>VLOOKUP($B154,ListsReq!$AC$3:$AF$150,4,FALSE)</f>
        <v>#N/A</v>
      </c>
      <c r="H154" s="191" t="e">
        <f t="shared" si="2"/>
        <v>#N/A</v>
      </c>
      <c r="I154" s="162"/>
      <c r="J154" s="148"/>
      <c r="K154" s="148"/>
      <c r="L154" s="148"/>
      <c r="M154" s="280"/>
      <c r="N154" s="146"/>
      <c r="O154" s="146"/>
    </row>
    <row r="155" spans="1:15" hidden="1" x14ac:dyDescent="0.35">
      <c r="A155" s="281"/>
      <c r="B155" s="164"/>
      <c r="C155" s="195"/>
      <c r="D155" s="163"/>
      <c r="E155" s="192" t="e">
        <f>VLOOKUP($B155,ListsReq!$AC$3:$AF$150,2,FALSE)</f>
        <v>#N/A</v>
      </c>
      <c r="F155" s="193" t="e">
        <f>IF($C$118=2020, VLOOKUP($B155,ListsReq!$AC$3:$AF$150,3,FALSE), IF($C$118=2019, VLOOKUP($B155,ListsReq!$AC$153:$AF$300,3,FALSE),""))</f>
        <v>#N/A</v>
      </c>
      <c r="G155" s="192" t="e">
        <f>VLOOKUP($B155,ListsReq!$AC$3:$AF$150,4,FALSE)</f>
        <v>#N/A</v>
      </c>
      <c r="H155" s="191" t="e">
        <f t="shared" si="2"/>
        <v>#N/A</v>
      </c>
      <c r="I155" s="162"/>
      <c r="J155" s="148"/>
      <c r="K155" s="148"/>
      <c r="L155" s="148"/>
      <c r="M155" s="280"/>
      <c r="N155" s="146"/>
      <c r="O155" s="146"/>
    </row>
    <row r="156" spans="1:15" hidden="1" x14ac:dyDescent="0.35">
      <c r="A156" s="281"/>
      <c r="B156" s="164"/>
      <c r="C156" s="195"/>
      <c r="D156" s="163"/>
      <c r="E156" s="192" t="e">
        <f>VLOOKUP($B156,ListsReq!$AC$3:$AF$150,2,FALSE)</f>
        <v>#N/A</v>
      </c>
      <c r="F156" s="193" t="e">
        <f>IF($C$118=2020, VLOOKUP($B156,ListsReq!$AC$3:$AF$150,3,FALSE), IF($C$118=2019, VLOOKUP($B156,ListsReq!$AC$153:$AF$300,3,FALSE),""))</f>
        <v>#N/A</v>
      </c>
      <c r="G156" s="192" t="e">
        <f>VLOOKUP($B156,ListsReq!$AC$3:$AF$150,4,FALSE)</f>
        <v>#N/A</v>
      </c>
      <c r="H156" s="191" t="e">
        <f t="shared" si="2"/>
        <v>#N/A</v>
      </c>
      <c r="I156" s="162"/>
      <c r="J156" s="148"/>
      <c r="K156" s="148"/>
      <c r="L156" s="148"/>
      <c r="M156" s="280"/>
      <c r="N156" s="146"/>
      <c r="O156" s="146"/>
    </row>
    <row r="157" spans="1:15" hidden="1" x14ac:dyDescent="0.35">
      <c r="A157" s="281"/>
      <c r="B157" s="164"/>
      <c r="C157" s="195"/>
      <c r="D157" s="163"/>
      <c r="E157" s="192" t="e">
        <f>VLOOKUP($B157,ListsReq!$AC$3:$AF$150,2,FALSE)</f>
        <v>#N/A</v>
      </c>
      <c r="F157" s="193" t="e">
        <f>IF($C$118=2020, VLOOKUP($B157,ListsReq!$AC$3:$AF$150,3,FALSE), IF($C$118=2019, VLOOKUP($B157,ListsReq!$AC$153:$AF$300,3,FALSE),""))</f>
        <v>#N/A</v>
      </c>
      <c r="G157" s="192" t="e">
        <f>VLOOKUP($B157,ListsReq!$AC$3:$AF$150,4,FALSE)</f>
        <v>#N/A</v>
      </c>
      <c r="H157" s="191" t="e">
        <f t="shared" si="2"/>
        <v>#N/A</v>
      </c>
      <c r="I157" s="162"/>
      <c r="J157" s="148"/>
      <c r="K157" s="148"/>
      <c r="L157" s="148"/>
      <c r="M157" s="280"/>
      <c r="N157" s="146"/>
      <c r="O157" s="146"/>
    </row>
    <row r="158" spans="1:15" hidden="1" x14ac:dyDescent="0.35">
      <c r="A158" s="281"/>
      <c r="B158" s="164"/>
      <c r="C158" s="195"/>
      <c r="D158" s="163"/>
      <c r="E158" s="192" t="e">
        <f>VLOOKUP($B158,ListsReq!$AC$3:$AF$150,2,FALSE)</f>
        <v>#N/A</v>
      </c>
      <c r="F158" s="193" t="e">
        <f>IF($C$118=2020, VLOOKUP($B158,ListsReq!$AC$3:$AF$150,3,FALSE), IF($C$118=2019, VLOOKUP($B158,ListsReq!$AC$153:$AF$300,3,FALSE),""))</f>
        <v>#N/A</v>
      </c>
      <c r="G158" s="192" t="e">
        <f>VLOOKUP($B158,ListsReq!$AC$3:$AF$150,4,FALSE)</f>
        <v>#N/A</v>
      </c>
      <c r="H158" s="191" t="e">
        <f t="shared" si="2"/>
        <v>#N/A</v>
      </c>
      <c r="I158" s="162"/>
      <c r="J158" s="148"/>
      <c r="K158" s="148"/>
      <c r="L158" s="148"/>
      <c r="M158" s="280"/>
      <c r="N158" s="146"/>
      <c r="O158" s="146"/>
    </row>
    <row r="159" spans="1:15" hidden="1" x14ac:dyDescent="0.35">
      <c r="A159" s="281"/>
      <c r="B159" s="164"/>
      <c r="C159" s="195"/>
      <c r="D159" s="163"/>
      <c r="E159" s="192" t="e">
        <f>VLOOKUP($B159,ListsReq!$AC$3:$AF$150,2,FALSE)</f>
        <v>#N/A</v>
      </c>
      <c r="F159" s="193" t="e">
        <f>IF($C$118=2020, VLOOKUP($B159,ListsReq!$AC$3:$AF$150,3,FALSE), IF($C$118=2019, VLOOKUP($B159,ListsReq!$AC$153:$AF$300,3,FALSE),""))</f>
        <v>#N/A</v>
      </c>
      <c r="G159" s="192" t="e">
        <f>VLOOKUP($B159,ListsReq!$AC$3:$AF$150,4,FALSE)</f>
        <v>#N/A</v>
      </c>
      <c r="H159" s="191" t="e">
        <f t="shared" si="2"/>
        <v>#N/A</v>
      </c>
      <c r="I159" s="162"/>
      <c r="J159" s="148"/>
      <c r="K159" s="148"/>
      <c r="L159" s="148"/>
      <c r="M159" s="280"/>
      <c r="N159" s="146"/>
      <c r="O159" s="146"/>
    </row>
    <row r="160" spans="1:15" hidden="1" x14ac:dyDescent="0.35">
      <c r="A160" s="281"/>
      <c r="B160" s="164"/>
      <c r="C160" s="195"/>
      <c r="D160" s="163"/>
      <c r="E160" s="192" t="e">
        <f>VLOOKUP($B160,ListsReq!$AC$3:$AF$150,2,FALSE)</f>
        <v>#N/A</v>
      </c>
      <c r="F160" s="193" t="e">
        <f>IF($C$118=2020, VLOOKUP($B160,ListsReq!$AC$3:$AF$150,3,FALSE), IF($C$118=2019, VLOOKUP($B160,ListsReq!$AC$153:$AF$300,3,FALSE),""))</f>
        <v>#N/A</v>
      </c>
      <c r="G160" s="192" t="e">
        <f>VLOOKUP($B160,ListsReq!$AC$3:$AF$150,4,FALSE)</f>
        <v>#N/A</v>
      </c>
      <c r="H160" s="191" t="e">
        <f t="shared" si="2"/>
        <v>#N/A</v>
      </c>
      <c r="I160" s="162"/>
      <c r="J160" s="148"/>
      <c r="K160" s="148"/>
      <c r="L160" s="148"/>
      <c r="M160" s="280"/>
      <c r="N160" s="146"/>
      <c r="O160" s="146"/>
    </row>
    <row r="161" spans="1:15" hidden="1" x14ac:dyDescent="0.35">
      <c r="A161" s="281"/>
      <c r="B161" s="164"/>
      <c r="C161" s="195"/>
      <c r="D161" s="163"/>
      <c r="E161" s="192" t="e">
        <f>VLOOKUP($B161,ListsReq!$AC$3:$AF$150,2,FALSE)</f>
        <v>#N/A</v>
      </c>
      <c r="F161" s="193" t="e">
        <f>IF($C$118=2020, VLOOKUP($B161,ListsReq!$AC$3:$AF$150,3,FALSE), IF($C$118=2019, VLOOKUP($B161,ListsReq!$AC$153:$AF$300,3,FALSE),""))</f>
        <v>#N/A</v>
      </c>
      <c r="G161" s="192" t="e">
        <f>VLOOKUP($B161,ListsReq!$AC$3:$AF$150,4,FALSE)</f>
        <v>#N/A</v>
      </c>
      <c r="H161" s="191" t="e">
        <f t="shared" si="2"/>
        <v>#N/A</v>
      </c>
      <c r="I161" s="162"/>
      <c r="J161" s="148"/>
      <c r="K161" s="148"/>
      <c r="L161" s="148"/>
      <c r="M161" s="280"/>
      <c r="N161" s="146"/>
      <c r="O161" s="146"/>
    </row>
    <row r="162" spans="1:15" hidden="1" x14ac:dyDescent="0.35">
      <c r="A162" s="281"/>
      <c r="B162" s="164"/>
      <c r="C162" s="195"/>
      <c r="D162" s="163"/>
      <c r="E162" s="192" t="e">
        <f>VLOOKUP($B162,ListsReq!$AC$3:$AF$150,2,FALSE)</f>
        <v>#N/A</v>
      </c>
      <c r="F162" s="193" t="e">
        <f>IF($C$118=2020, VLOOKUP($B162,ListsReq!$AC$3:$AF$150,3,FALSE), IF($C$118=2019, VLOOKUP($B162,ListsReq!$AC$153:$AF$300,3,FALSE),""))</f>
        <v>#N/A</v>
      </c>
      <c r="G162" s="192" t="e">
        <f>VLOOKUP($B162,ListsReq!$AC$3:$AF$150,4,FALSE)</f>
        <v>#N/A</v>
      </c>
      <c r="H162" s="191" t="e">
        <f t="shared" si="2"/>
        <v>#N/A</v>
      </c>
      <c r="I162" s="162"/>
      <c r="J162" s="148"/>
      <c r="K162" s="148"/>
      <c r="L162" s="148"/>
      <c r="M162" s="280"/>
      <c r="N162" s="146"/>
      <c r="O162" s="146"/>
    </row>
    <row r="163" spans="1:15" hidden="1" x14ac:dyDescent="0.35">
      <c r="A163" s="281"/>
      <c r="B163" s="164"/>
      <c r="C163" s="195"/>
      <c r="D163" s="163"/>
      <c r="E163" s="192" t="e">
        <f>VLOOKUP($B163,ListsReq!$AC$3:$AF$150,2,FALSE)</f>
        <v>#N/A</v>
      </c>
      <c r="F163" s="193" t="e">
        <f>IF($C$118=2020, VLOOKUP($B163,ListsReq!$AC$3:$AF$150,3,FALSE), IF($C$118=2019, VLOOKUP($B163,ListsReq!$AC$153:$AF$300,3,FALSE),""))</f>
        <v>#N/A</v>
      </c>
      <c r="G163" s="192" t="e">
        <f>VLOOKUP($B163,ListsReq!$AC$3:$AF$150,4,FALSE)</f>
        <v>#N/A</v>
      </c>
      <c r="H163" s="191" t="e">
        <f t="shared" si="2"/>
        <v>#N/A</v>
      </c>
      <c r="I163" s="162"/>
      <c r="J163" s="148"/>
      <c r="K163" s="148"/>
      <c r="L163" s="148"/>
      <c r="M163" s="280"/>
      <c r="N163" s="146"/>
      <c r="O163" s="146"/>
    </row>
    <row r="164" spans="1:15" hidden="1" x14ac:dyDescent="0.35">
      <c r="A164" s="281"/>
      <c r="B164" s="164"/>
      <c r="C164" s="195"/>
      <c r="D164" s="163"/>
      <c r="E164" s="192" t="e">
        <f>VLOOKUP($B164,ListsReq!$AC$3:$AF$150,2,FALSE)</f>
        <v>#N/A</v>
      </c>
      <c r="F164" s="193" t="e">
        <f>IF($C$118=2020, VLOOKUP($B164,ListsReq!$AC$3:$AF$150,3,FALSE), IF($C$118=2019, VLOOKUP($B164,ListsReq!$AC$153:$AF$300,3,FALSE),""))</f>
        <v>#N/A</v>
      </c>
      <c r="G164" s="192" t="e">
        <f>VLOOKUP($B164,ListsReq!$AC$3:$AF$150,4,FALSE)</f>
        <v>#N/A</v>
      </c>
      <c r="H164" s="191" t="e">
        <f t="shared" si="2"/>
        <v>#N/A</v>
      </c>
      <c r="I164" s="162"/>
      <c r="J164" s="148"/>
      <c r="K164" s="148"/>
      <c r="L164" s="148"/>
      <c r="M164" s="280"/>
      <c r="N164" s="146"/>
      <c r="O164" s="146"/>
    </row>
    <row r="165" spans="1:15" hidden="1" x14ac:dyDescent="0.35">
      <c r="A165" s="281"/>
      <c r="B165" s="164"/>
      <c r="C165" s="195"/>
      <c r="D165" s="163"/>
      <c r="E165" s="192" t="e">
        <f>VLOOKUP($B165,ListsReq!$AC$3:$AF$150,2,FALSE)</f>
        <v>#N/A</v>
      </c>
      <c r="F165" s="193" t="e">
        <f>IF($C$118=2020, VLOOKUP($B165,ListsReq!$AC$3:$AF$150,3,FALSE), IF($C$118=2019, VLOOKUP($B165,ListsReq!$AC$153:$AF$300,3,FALSE),""))</f>
        <v>#N/A</v>
      </c>
      <c r="G165" s="192" t="e">
        <f>VLOOKUP($B165,ListsReq!$AC$3:$AF$150,4,FALSE)</f>
        <v>#N/A</v>
      </c>
      <c r="H165" s="191" t="e">
        <f t="shared" si="2"/>
        <v>#N/A</v>
      </c>
      <c r="I165" s="162"/>
      <c r="J165" s="148"/>
      <c r="K165" s="148"/>
      <c r="L165" s="148"/>
      <c r="M165" s="280"/>
      <c r="N165" s="146"/>
      <c r="O165" s="146"/>
    </row>
    <row r="166" spans="1:15" hidden="1" x14ac:dyDescent="0.35">
      <c r="A166" s="281"/>
      <c r="B166" s="164"/>
      <c r="C166" s="195"/>
      <c r="D166" s="163"/>
      <c r="E166" s="192" t="e">
        <f>VLOOKUP($B166,ListsReq!$AC$3:$AF$150,2,FALSE)</f>
        <v>#N/A</v>
      </c>
      <c r="F166" s="193" t="e">
        <f>IF($C$118=2020, VLOOKUP($B166,ListsReq!$AC$3:$AF$150,3,FALSE), IF($C$118=2019, VLOOKUP($B166,ListsReq!$AC$153:$AF$300,3,FALSE),""))</f>
        <v>#N/A</v>
      </c>
      <c r="G166" s="192" t="e">
        <f>VLOOKUP($B166,ListsReq!$AC$3:$AF$150,4,FALSE)</f>
        <v>#N/A</v>
      </c>
      <c r="H166" s="191" t="e">
        <f t="shared" si="2"/>
        <v>#N/A</v>
      </c>
      <c r="I166" s="162"/>
      <c r="J166" s="148"/>
      <c r="K166" s="148"/>
      <c r="L166" s="148"/>
      <c r="M166" s="280"/>
      <c r="N166" s="146"/>
      <c r="O166" s="146"/>
    </row>
    <row r="167" spans="1:15" hidden="1" x14ac:dyDescent="0.35">
      <c r="A167" s="281"/>
      <c r="B167" s="164"/>
      <c r="C167" s="195"/>
      <c r="D167" s="163"/>
      <c r="E167" s="192" t="e">
        <f>VLOOKUP($B167,ListsReq!$AC$3:$AF$150,2,FALSE)</f>
        <v>#N/A</v>
      </c>
      <c r="F167" s="193" t="e">
        <f>IF($C$118=2020, VLOOKUP($B167,ListsReq!$AC$3:$AF$150,3,FALSE), IF($C$118=2019, VLOOKUP($B167,ListsReq!$AC$153:$AF$300,3,FALSE),""))</f>
        <v>#N/A</v>
      </c>
      <c r="G167" s="192" t="e">
        <f>VLOOKUP($B167,ListsReq!$AC$3:$AF$150,4,FALSE)</f>
        <v>#N/A</v>
      </c>
      <c r="H167" s="191" t="e">
        <f t="shared" si="2"/>
        <v>#N/A</v>
      </c>
      <c r="I167" s="162"/>
      <c r="J167" s="148"/>
      <c r="K167" s="148"/>
      <c r="L167" s="148"/>
      <c r="M167" s="280"/>
      <c r="N167" s="146"/>
      <c r="O167" s="146"/>
    </row>
    <row r="168" spans="1:15" hidden="1" x14ac:dyDescent="0.35">
      <c r="A168" s="281"/>
      <c r="B168" s="164"/>
      <c r="C168" s="195"/>
      <c r="D168" s="163"/>
      <c r="E168" s="192" t="e">
        <f>VLOOKUP($B168,ListsReq!$AC$3:$AF$150,2,FALSE)</f>
        <v>#N/A</v>
      </c>
      <c r="F168" s="193" t="e">
        <f>IF($C$118=2020, VLOOKUP($B168,ListsReq!$AC$3:$AF$150,3,FALSE), IF($C$118=2019, VLOOKUP($B168,ListsReq!$AC$153:$AF$300,3,FALSE),""))</f>
        <v>#N/A</v>
      </c>
      <c r="G168" s="192" t="e">
        <f>VLOOKUP($B168,ListsReq!$AC$3:$AF$150,4,FALSE)</f>
        <v>#N/A</v>
      </c>
      <c r="H168" s="191" t="e">
        <f t="shared" si="2"/>
        <v>#N/A</v>
      </c>
      <c r="I168" s="162"/>
      <c r="J168" s="148"/>
      <c r="K168" s="148"/>
      <c r="L168" s="148"/>
      <c r="M168" s="280"/>
      <c r="N168" s="146"/>
      <c r="O168" s="146"/>
    </row>
    <row r="169" spans="1:15" hidden="1" x14ac:dyDescent="0.35">
      <c r="A169" s="281"/>
      <c r="B169" s="164"/>
      <c r="C169" s="195"/>
      <c r="D169" s="163"/>
      <c r="E169" s="192" t="e">
        <f>VLOOKUP($B169,ListsReq!$AC$3:$AF$150,2,FALSE)</f>
        <v>#N/A</v>
      </c>
      <c r="F169" s="193" t="e">
        <f>IF($C$118=2020, VLOOKUP($B169,ListsReq!$AC$3:$AF$150,3,FALSE), IF($C$118=2019, VLOOKUP($B169,ListsReq!$AC$153:$AF$300,3,FALSE),""))</f>
        <v>#N/A</v>
      </c>
      <c r="G169" s="192" t="e">
        <f>VLOOKUP($B169,ListsReq!$AC$3:$AF$150,4,FALSE)</f>
        <v>#N/A</v>
      </c>
      <c r="H169" s="191" t="e">
        <f t="shared" si="2"/>
        <v>#N/A</v>
      </c>
      <c r="I169" s="162"/>
      <c r="J169" s="148"/>
      <c r="K169" s="148"/>
      <c r="L169" s="148"/>
      <c r="M169" s="280"/>
      <c r="N169" s="146"/>
      <c r="O169" s="146"/>
    </row>
    <row r="170" spans="1:15" hidden="1" x14ac:dyDescent="0.35">
      <c r="A170" s="281"/>
      <c r="B170" s="164"/>
      <c r="C170" s="195"/>
      <c r="D170" s="163"/>
      <c r="E170" s="192" t="e">
        <f>VLOOKUP($B170,ListsReq!$AC$3:$AF$150,2,FALSE)</f>
        <v>#N/A</v>
      </c>
      <c r="F170" s="193" t="e">
        <f>IF($C$118=2020, VLOOKUP($B170,ListsReq!$AC$3:$AF$150,3,FALSE), IF($C$118=2019, VLOOKUP($B170,ListsReq!$AC$153:$AF$300,3,FALSE),""))</f>
        <v>#N/A</v>
      </c>
      <c r="G170" s="192" t="e">
        <f>VLOOKUP($B170,ListsReq!$AC$3:$AF$150,4,FALSE)</f>
        <v>#N/A</v>
      </c>
      <c r="H170" s="191" t="e">
        <f t="shared" si="2"/>
        <v>#N/A</v>
      </c>
      <c r="I170" s="162"/>
      <c r="J170" s="148"/>
      <c r="K170" s="148"/>
      <c r="L170" s="148"/>
      <c r="M170" s="280"/>
      <c r="N170" s="146"/>
      <c r="O170" s="146"/>
    </row>
    <row r="171" spans="1:15" hidden="1" x14ac:dyDescent="0.35">
      <c r="A171" s="281"/>
      <c r="B171" s="164"/>
      <c r="C171" s="195"/>
      <c r="D171" s="163"/>
      <c r="E171" s="192" t="e">
        <f>VLOOKUP($B171,ListsReq!$AC$3:$AF$150,2,FALSE)</f>
        <v>#N/A</v>
      </c>
      <c r="F171" s="193" t="e">
        <f>IF($C$118=2020, VLOOKUP($B171,ListsReq!$AC$3:$AF$150,3,FALSE), IF($C$118=2019, VLOOKUP($B171,ListsReq!$AC$153:$AF$300,3,FALSE),""))</f>
        <v>#N/A</v>
      </c>
      <c r="G171" s="192" t="e">
        <f>VLOOKUP($B171,ListsReq!$AC$3:$AF$150,4,FALSE)</f>
        <v>#N/A</v>
      </c>
      <c r="H171" s="191" t="e">
        <f t="shared" si="2"/>
        <v>#N/A</v>
      </c>
      <c r="I171" s="162"/>
      <c r="J171" s="148"/>
      <c r="K171" s="148"/>
      <c r="L171" s="148"/>
      <c r="M171" s="280"/>
      <c r="N171" s="146"/>
      <c r="O171" s="146"/>
    </row>
    <row r="172" spans="1:15" hidden="1" x14ac:dyDescent="0.35">
      <c r="A172" s="281"/>
      <c r="B172" s="164"/>
      <c r="C172" s="195"/>
      <c r="D172" s="163"/>
      <c r="E172" s="192" t="e">
        <f>VLOOKUP($B172,ListsReq!$AC$3:$AF$150,2,FALSE)</f>
        <v>#N/A</v>
      </c>
      <c r="F172" s="193" t="e">
        <f>IF($C$118=2020, VLOOKUP($B172,ListsReq!$AC$3:$AF$150,3,FALSE), IF($C$118=2019, VLOOKUP($B172,ListsReq!$AC$153:$AF$300,3,FALSE),""))</f>
        <v>#N/A</v>
      </c>
      <c r="G172" s="192" t="e">
        <f>VLOOKUP($B172,ListsReq!$AC$3:$AF$150,4,FALSE)</f>
        <v>#N/A</v>
      </c>
      <c r="H172" s="191" t="e">
        <f t="shared" si="2"/>
        <v>#N/A</v>
      </c>
      <c r="I172" s="162"/>
      <c r="J172" s="148"/>
      <c r="K172" s="148"/>
      <c r="L172" s="148"/>
      <c r="M172" s="280"/>
      <c r="N172" s="146"/>
      <c r="O172" s="146"/>
    </row>
    <row r="173" spans="1:15" hidden="1" x14ac:dyDescent="0.35">
      <c r="A173" s="281"/>
      <c r="B173" s="164"/>
      <c r="C173" s="195"/>
      <c r="D173" s="163"/>
      <c r="E173" s="192" t="e">
        <f>VLOOKUP($B173,ListsReq!$AC$3:$AF$150,2,FALSE)</f>
        <v>#N/A</v>
      </c>
      <c r="F173" s="193" t="e">
        <f>IF($C$118=2020, VLOOKUP($B173,ListsReq!$AC$3:$AF$150,3,FALSE), IF($C$118=2019, VLOOKUP($B173,ListsReq!$AC$153:$AF$300,3,FALSE),""))</f>
        <v>#N/A</v>
      </c>
      <c r="G173" s="192" t="e">
        <f>VLOOKUP($B173,ListsReq!$AC$3:$AF$150,4,FALSE)</f>
        <v>#N/A</v>
      </c>
      <c r="H173" s="191" t="e">
        <f t="shared" si="2"/>
        <v>#N/A</v>
      </c>
      <c r="I173" s="162"/>
      <c r="J173" s="148"/>
      <c r="K173" s="148"/>
      <c r="L173" s="148"/>
      <c r="M173" s="280"/>
      <c r="N173" s="146"/>
      <c r="O173" s="146"/>
    </row>
    <row r="174" spans="1:15" hidden="1" x14ac:dyDescent="0.35">
      <c r="A174" s="281"/>
      <c r="B174" s="164"/>
      <c r="C174" s="195"/>
      <c r="D174" s="163"/>
      <c r="E174" s="192" t="e">
        <f>VLOOKUP($B174,ListsReq!$AC$3:$AF$150,2,FALSE)</f>
        <v>#N/A</v>
      </c>
      <c r="F174" s="193" t="e">
        <f>IF($C$118=2020, VLOOKUP($B174,ListsReq!$AC$3:$AF$150,3,FALSE), IF($C$118=2019, VLOOKUP($B174,ListsReq!$AC$153:$AF$300,3,FALSE),""))</f>
        <v>#N/A</v>
      </c>
      <c r="G174" s="192" t="e">
        <f>VLOOKUP($B174,ListsReq!$AC$3:$AF$150,4,FALSE)</f>
        <v>#N/A</v>
      </c>
      <c r="H174" s="191" t="e">
        <f t="shared" si="2"/>
        <v>#N/A</v>
      </c>
      <c r="I174" s="162"/>
      <c r="J174" s="148"/>
      <c r="K174" s="148"/>
      <c r="L174" s="148"/>
      <c r="M174" s="280"/>
      <c r="N174" s="146"/>
      <c r="O174" s="146"/>
    </row>
    <row r="175" spans="1:15" hidden="1" x14ac:dyDescent="0.35">
      <c r="A175" s="281"/>
      <c r="B175" s="164"/>
      <c r="C175" s="195"/>
      <c r="D175" s="163"/>
      <c r="E175" s="192" t="e">
        <f>VLOOKUP($B175,ListsReq!$AC$3:$AF$150,2,FALSE)</f>
        <v>#N/A</v>
      </c>
      <c r="F175" s="193" t="e">
        <f>IF($C$118=2020, VLOOKUP($B175,ListsReq!$AC$3:$AF$150,3,FALSE), IF($C$118=2019, VLOOKUP($B175,ListsReq!$AC$153:$AF$300,3,FALSE),""))</f>
        <v>#N/A</v>
      </c>
      <c r="G175" s="192" t="e">
        <f>VLOOKUP($B175,ListsReq!$AC$3:$AF$150,4,FALSE)</f>
        <v>#N/A</v>
      </c>
      <c r="H175" s="191" t="e">
        <f t="shared" si="2"/>
        <v>#N/A</v>
      </c>
      <c r="I175" s="162"/>
      <c r="J175" s="148"/>
      <c r="K175" s="148"/>
      <c r="L175" s="148"/>
      <c r="M175" s="280"/>
      <c r="N175" s="146"/>
      <c r="O175" s="146"/>
    </row>
    <row r="176" spans="1:15" hidden="1" x14ac:dyDescent="0.35">
      <c r="A176" s="281"/>
      <c r="B176" s="164"/>
      <c r="C176" s="195"/>
      <c r="D176" s="163"/>
      <c r="E176" s="192" t="e">
        <f>VLOOKUP($B176,ListsReq!$AC$3:$AF$150,2,FALSE)</f>
        <v>#N/A</v>
      </c>
      <c r="F176" s="193" t="e">
        <f>IF($C$118=2020, VLOOKUP($B176,ListsReq!$AC$3:$AF$150,3,FALSE), IF($C$118=2019, VLOOKUP($B176,ListsReq!$AC$153:$AF$300,3,FALSE),""))</f>
        <v>#N/A</v>
      </c>
      <c r="G176" s="192" t="e">
        <f>VLOOKUP($B176,ListsReq!$AC$3:$AF$150,4,FALSE)</f>
        <v>#N/A</v>
      </c>
      <c r="H176" s="191" t="e">
        <f t="shared" si="2"/>
        <v>#N/A</v>
      </c>
      <c r="I176" s="162"/>
      <c r="J176" s="148"/>
      <c r="K176" s="148"/>
      <c r="L176" s="148"/>
      <c r="M176" s="280"/>
      <c r="N176" s="146"/>
      <c r="O176" s="146"/>
    </row>
    <row r="177" spans="1:15" hidden="1" x14ac:dyDescent="0.35">
      <c r="A177" s="281"/>
      <c r="B177" s="164"/>
      <c r="C177" s="195"/>
      <c r="D177" s="163"/>
      <c r="E177" s="192" t="e">
        <f>VLOOKUP($B177,ListsReq!$AC$3:$AF$150,2,FALSE)</f>
        <v>#N/A</v>
      </c>
      <c r="F177" s="193" t="e">
        <f>IF($C$118=2020, VLOOKUP($B177,ListsReq!$AC$3:$AF$150,3,FALSE), IF($C$118=2019, VLOOKUP($B177,ListsReq!$AC$153:$AF$300,3,FALSE),""))</f>
        <v>#N/A</v>
      </c>
      <c r="G177" s="192" t="e">
        <f>VLOOKUP($B177,ListsReq!$AC$3:$AF$150,4,FALSE)</f>
        <v>#N/A</v>
      </c>
      <c r="H177" s="191" t="e">
        <f t="shared" si="2"/>
        <v>#N/A</v>
      </c>
      <c r="I177" s="162"/>
      <c r="J177" s="148"/>
      <c r="K177" s="148"/>
      <c r="L177" s="148"/>
      <c r="M177" s="280"/>
      <c r="N177" s="146"/>
      <c r="O177" s="146"/>
    </row>
    <row r="178" spans="1:15" hidden="1" x14ac:dyDescent="0.35">
      <c r="A178" s="281"/>
      <c r="B178" s="164"/>
      <c r="C178" s="195"/>
      <c r="D178" s="163"/>
      <c r="E178" s="192" t="e">
        <f>VLOOKUP($B178,ListsReq!$AC$3:$AF$150,2,FALSE)</f>
        <v>#N/A</v>
      </c>
      <c r="F178" s="193" t="e">
        <f>IF($C$118=2020, VLOOKUP($B178,ListsReq!$AC$3:$AF$150,3,FALSE), IF($C$118=2019, VLOOKUP($B178,ListsReq!$AC$153:$AF$300,3,FALSE),""))</f>
        <v>#N/A</v>
      </c>
      <c r="G178" s="192" t="e">
        <f>VLOOKUP($B178,ListsReq!$AC$3:$AF$150,4,FALSE)</f>
        <v>#N/A</v>
      </c>
      <c r="H178" s="191" t="e">
        <f t="shared" si="2"/>
        <v>#N/A</v>
      </c>
      <c r="I178" s="162"/>
      <c r="J178" s="148"/>
      <c r="K178" s="148"/>
      <c r="L178" s="148"/>
      <c r="M178" s="280"/>
      <c r="N178" s="146"/>
      <c r="O178" s="146"/>
    </row>
    <row r="179" spans="1:15" hidden="1" x14ac:dyDescent="0.35">
      <c r="A179" s="281"/>
      <c r="B179" s="164"/>
      <c r="C179" s="195"/>
      <c r="D179" s="163"/>
      <c r="E179" s="192" t="e">
        <f>VLOOKUP($B179,ListsReq!$AC$3:$AF$150,2,FALSE)</f>
        <v>#N/A</v>
      </c>
      <c r="F179" s="193" t="e">
        <f>IF($C$118=2020, VLOOKUP($B179,ListsReq!$AC$3:$AF$150,3,FALSE), IF($C$118=2019, VLOOKUP($B179,ListsReq!$AC$153:$AF$300,3,FALSE),""))</f>
        <v>#N/A</v>
      </c>
      <c r="G179" s="192" t="e">
        <f>VLOOKUP($B179,ListsReq!$AC$3:$AF$150,4,FALSE)</f>
        <v>#N/A</v>
      </c>
      <c r="H179" s="191" t="e">
        <f t="shared" si="2"/>
        <v>#N/A</v>
      </c>
      <c r="I179" s="162"/>
      <c r="J179" s="148"/>
      <c r="K179" s="148"/>
      <c r="L179" s="148"/>
      <c r="M179" s="280"/>
      <c r="N179" s="146"/>
      <c r="O179" s="146"/>
    </row>
    <row r="180" spans="1:15" hidden="1" x14ac:dyDescent="0.35">
      <c r="A180" s="281"/>
      <c r="B180" s="164"/>
      <c r="C180" s="195"/>
      <c r="D180" s="163"/>
      <c r="E180" s="192" t="e">
        <f>VLOOKUP($B180,ListsReq!$AC$3:$AF$150,2,FALSE)</f>
        <v>#N/A</v>
      </c>
      <c r="F180" s="193" t="e">
        <f>IF($C$118=2020, VLOOKUP($B180,ListsReq!$AC$3:$AF$150,3,FALSE), IF($C$118=2019, VLOOKUP($B180,ListsReq!$AC$153:$AF$300,3,FALSE),""))</f>
        <v>#N/A</v>
      </c>
      <c r="G180" s="192" t="e">
        <f>VLOOKUP($B180,ListsReq!$AC$3:$AF$150,4,FALSE)</f>
        <v>#N/A</v>
      </c>
      <c r="H180" s="191" t="e">
        <f t="shared" si="2"/>
        <v>#N/A</v>
      </c>
      <c r="I180" s="162"/>
      <c r="J180" s="148"/>
      <c r="K180" s="148"/>
      <c r="L180" s="148"/>
      <c r="M180" s="280"/>
      <c r="N180" s="146"/>
      <c r="O180" s="146"/>
    </row>
    <row r="181" spans="1:15" hidden="1" x14ac:dyDescent="0.35">
      <c r="A181" s="281"/>
      <c r="B181" s="164"/>
      <c r="C181" s="195"/>
      <c r="D181" s="163"/>
      <c r="E181" s="192" t="e">
        <f>VLOOKUP($B181,ListsReq!$AC$3:$AF$150,2,FALSE)</f>
        <v>#N/A</v>
      </c>
      <c r="F181" s="193" t="e">
        <f>IF($C$118=2020, VLOOKUP($B181,ListsReq!$AC$3:$AF$150,3,FALSE), IF($C$118=2019, VLOOKUP($B181,ListsReq!$AC$153:$AF$300,3,FALSE),""))</f>
        <v>#N/A</v>
      </c>
      <c r="G181" s="192" t="e">
        <f>VLOOKUP($B181,ListsReq!$AC$3:$AF$150,4,FALSE)</f>
        <v>#N/A</v>
      </c>
      <c r="H181" s="191" t="e">
        <f t="shared" si="2"/>
        <v>#N/A</v>
      </c>
      <c r="I181" s="162"/>
      <c r="J181" s="148"/>
      <c r="K181" s="148"/>
      <c r="L181" s="148"/>
      <c r="M181" s="280"/>
      <c r="N181" s="146"/>
      <c r="O181" s="146"/>
    </row>
    <row r="182" spans="1:15" hidden="1" x14ac:dyDescent="0.35">
      <c r="A182" s="281"/>
      <c r="B182" s="164"/>
      <c r="C182" s="195"/>
      <c r="D182" s="163"/>
      <c r="E182" s="192" t="e">
        <f>VLOOKUP($B182,ListsReq!$AC$3:$AF$150,2,FALSE)</f>
        <v>#N/A</v>
      </c>
      <c r="F182" s="193" t="e">
        <f>IF($C$118=2020, VLOOKUP($B182,ListsReq!$AC$3:$AF$150,3,FALSE), IF($C$118=2019, VLOOKUP($B182,ListsReq!$AC$153:$AF$300,3,FALSE),""))</f>
        <v>#N/A</v>
      </c>
      <c r="G182" s="192" t="e">
        <f>VLOOKUP($B182,ListsReq!$AC$3:$AF$150,4,FALSE)</f>
        <v>#N/A</v>
      </c>
      <c r="H182" s="191" t="e">
        <f t="shared" si="2"/>
        <v>#N/A</v>
      </c>
      <c r="I182" s="162"/>
      <c r="J182" s="148"/>
      <c r="K182" s="148"/>
      <c r="L182" s="148"/>
      <c r="M182" s="280"/>
      <c r="N182" s="146"/>
      <c r="O182" s="146"/>
    </row>
    <row r="183" spans="1:15" hidden="1" x14ac:dyDescent="0.35">
      <c r="A183" s="281"/>
      <c r="B183" s="164"/>
      <c r="C183" s="194"/>
      <c r="D183" s="160"/>
      <c r="E183" s="192" t="e">
        <f>VLOOKUP($B183,ListsReq!$AC$3:$AF$150,2,FALSE)</f>
        <v>#N/A</v>
      </c>
      <c r="F183" s="193" t="e">
        <f>IF($C$118=2020, VLOOKUP($B183,ListsReq!$AC$3:$AF$150,3,FALSE), IF($C$118=2019, VLOOKUP($B183,ListsReq!$AC$153:$AF$300,3,FALSE),""))</f>
        <v>#N/A</v>
      </c>
      <c r="G183" s="192" t="e">
        <f>VLOOKUP($B183,ListsReq!$AC$3:$AF$150,4,FALSE)</f>
        <v>#N/A</v>
      </c>
      <c r="H183" s="191" t="e">
        <f t="shared" si="2"/>
        <v>#N/A</v>
      </c>
      <c r="I183" s="159"/>
      <c r="J183" s="148"/>
      <c r="K183" s="148"/>
      <c r="L183" s="148"/>
      <c r="M183" s="280"/>
      <c r="N183" s="146"/>
      <c r="O183" s="146"/>
    </row>
    <row r="184" spans="1:15" hidden="1" x14ac:dyDescent="0.35">
      <c r="A184" s="281"/>
      <c r="B184" s="164"/>
      <c r="C184" s="194"/>
      <c r="D184" s="160"/>
      <c r="E184" s="192" t="e">
        <f>VLOOKUP($B184,ListsReq!$AC$3:$AF$150,2,FALSE)</f>
        <v>#N/A</v>
      </c>
      <c r="F184" s="193" t="e">
        <f>IF($C$118=2020, VLOOKUP($B184,ListsReq!$AC$3:$AF$150,3,FALSE), IF($C$118=2019, VLOOKUP($B184,ListsReq!$AC$153:$AF$300,3,FALSE),""))</f>
        <v>#N/A</v>
      </c>
      <c r="G184" s="192" t="e">
        <f>VLOOKUP($B184,ListsReq!$AC$3:$AF$150,4,FALSE)</f>
        <v>#N/A</v>
      </c>
      <c r="H184" s="191" t="e">
        <f t="shared" si="2"/>
        <v>#N/A</v>
      </c>
      <c r="I184" s="159"/>
      <c r="J184" s="148"/>
      <c r="K184" s="148"/>
      <c r="L184" s="148"/>
      <c r="M184" s="280"/>
      <c r="N184" s="146"/>
      <c r="O184" s="146"/>
    </row>
    <row r="185" spans="1:15" hidden="1" x14ac:dyDescent="0.35">
      <c r="A185" s="281"/>
      <c r="B185" s="164"/>
      <c r="C185" s="194"/>
      <c r="D185" s="160"/>
      <c r="E185" s="192" t="e">
        <f>VLOOKUP($B185,ListsReq!$AC$3:$AF$150,2,FALSE)</f>
        <v>#N/A</v>
      </c>
      <c r="F185" s="193" t="e">
        <f>IF($C$118=2020, VLOOKUP($B185,ListsReq!$AC$3:$AF$150,3,FALSE), IF($C$118=2019, VLOOKUP($B185,ListsReq!$AC$153:$AF$300,3,FALSE),""))</f>
        <v>#N/A</v>
      </c>
      <c r="G185" s="192" t="e">
        <f>VLOOKUP($B185,ListsReq!$AC$3:$AF$150,4,FALSE)</f>
        <v>#N/A</v>
      </c>
      <c r="H185" s="191" t="e">
        <f t="shared" ref="H185:H210" si="3">(F185*D185)/1000</f>
        <v>#N/A</v>
      </c>
      <c r="I185" s="159"/>
      <c r="J185" s="148"/>
      <c r="K185" s="148"/>
      <c r="L185" s="148"/>
      <c r="M185" s="280"/>
      <c r="N185" s="146"/>
      <c r="O185" s="146"/>
    </row>
    <row r="186" spans="1:15" hidden="1" x14ac:dyDescent="0.35">
      <c r="A186" s="281"/>
      <c r="B186" s="164"/>
      <c r="C186" s="194"/>
      <c r="D186" s="160"/>
      <c r="E186" s="192" t="e">
        <f>VLOOKUP($B186,ListsReq!$AC$3:$AF$150,2,FALSE)</f>
        <v>#N/A</v>
      </c>
      <c r="F186" s="193" t="e">
        <f>IF($C$118=2020, VLOOKUP($B186,ListsReq!$AC$3:$AF$150,3,FALSE), IF($C$118=2019, VLOOKUP($B186,ListsReq!$AC$153:$AF$300,3,FALSE),""))</f>
        <v>#N/A</v>
      </c>
      <c r="G186" s="192" t="e">
        <f>VLOOKUP($B186,ListsReq!$AC$3:$AF$150,4,FALSE)</f>
        <v>#N/A</v>
      </c>
      <c r="H186" s="191" t="e">
        <f t="shared" si="3"/>
        <v>#N/A</v>
      </c>
      <c r="I186" s="159"/>
      <c r="J186" s="148"/>
      <c r="K186" s="148"/>
      <c r="L186" s="148"/>
      <c r="M186" s="280"/>
      <c r="N186" s="146"/>
      <c r="O186" s="146"/>
    </row>
    <row r="187" spans="1:15" hidden="1" x14ac:dyDescent="0.35">
      <c r="A187" s="281"/>
      <c r="B187" s="164"/>
      <c r="C187" s="194"/>
      <c r="D187" s="160"/>
      <c r="E187" s="192" t="e">
        <f>VLOOKUP($B187,ListsReq!$AC$3:$AF$150,2,FALSE)</f>
        <v>#N/A</v>
      </c>
      <c r="F187" s="193" t="e">
        <f>IF($C$118=2020, VLOOKUP($B187,ListsReq!$AC$3:$AF$150,3,FALSE), IF($C$118=2019, VLOOKUP($B187,ListsReq!$AC$153:$AF$300,3,FALSE),""))</f>
        <v>#N/A</v>
      </c>
      <c r="G187" s="192" t="e">
        <f>VLOOKUP($B187,ListsReq!$AC$3:$AF$150,4,FALSE)</f>
        <v>#N/A</v>
      </c>
      <c r="H187" s="191" t="e">
        <f t="shared" si="3"/>
        <v>#N/A</v>
      </c>
      <c r="I187" s="159"/>
      <c r="J187" s="148"/>
      <c r="K187" s="148"/>
      <c r="L187" s="148"/>
      <c r="M187" s="280"/>
      <c r="N187" s="146"/>
      <c r="O187" s="146"/>
    </row>
    <row r="188" spans="1:15" hidden="1" x14ac:dyDescent="0.35">
      <c r="A188" s="281"/>
      <c r="B188" s="164"/>
      <c r="C188" s="194"/>
      <c r="D188" s="160"/>
      <c r="E188" s="192" t="e">
        <f>VLOOKUP($B188,ListsReq!$AC$3:$AF$150,2,FALSE)</f>
        <v>#N/A</v>
      </c>
      <c r="F188" s="193" t="e">
        <f>IF($C$118=2020, VLOOKUP($B188,ListsReq!$AC$3:$AF$150,3,FALSE), IF($C$118=2019, VLOOKUP($B188,ListsReq!$AC$153:$AF$300,3,FALSE),""))</f>
        <v>#N/A</v>
      </c>
      <c r="G188" s="192" t="e">
        <f>VLOOKUP($B188,ListsReq!$AC$3:$AF$150,4,FALSE)</f>
        <v>#N/A</v>
      </c>
      <c r="H188" s="191" t="e">
        <f t="shared" si="3"/>
        <v>#N/A</v>
      </c>
      <c r="I188" s="159"/>
      <c r="J188" s="148"/>
      <c r="K188" s="148"/>
      <c r="L188" s="148"/>
      <c r="M188" s="280"/>
      <c r="N188" s="146"/>
      <c r="O188" s="146"/>
    </row>
    <row r="189" spans="1:15" hidden="1" x14ac:dyDescent="0.35">
      <c r="A189" s="281"/>
      <c r="B189" s="164"/>
      <c r="C189" s="194"/>
      <c r="D189" s="160"/>
      <c r="E189" s="192" t="e">
        <f>VLOOKUP($B189,ListsReq!$AC$3:$AF$150,2,FALSE)</f>
        <v>#N/A</v>
      </c>
      <c r="F189" s="193" t="e">
        <f>IF($C$118=2020, VLOOKUP($B189,ListsReq!$AC$3:$AF$150,3,FALSE), IF($C$118=2019, VLOOKUP($B189,ListsReq!$AC$153:$AF$300,3,FALSE),""))</f>
        <v>#N/A</v>
      </c>
      <c r="G189" s="192" t="e">
        <f>VLOOKUP($B189,ListsReq!$AC$3:$AF$150,4,FALSE)</f>
        <v>#N/A</v>
      </c>
      <c r="H189" s="191" t="e">
        <f t="shared" si="3"/>
        <v>#N/A</v>
      </c>
      <c r="I189" s="159"/>
      <c r="J189" s="148"/>
      <c r="K189" s="148"/>
      <c r="L189" s="148"/>
      <c r="M189" s="280"/>
      <c r="N189" s="146"/>
      <c r="O189" s="146"/>
    </row>
    <row r="190" spans="1:15" hidden="1" x14ac:dyDescent="0.35">
      <c r="A190" s="281"/>
      <c r="B190" s="164"/>
      <c r="C190" s="194"/>
      <c r="D190" s="160"/>
      <c r="E190" s="192" t="e">
        <f>VLOOKUP($B190,ListsReq!$AC$3:$AF$150,2,FALSE)</f>
        <v>#N/A</v>
      </c>
      <c r="F190" s="193" t="e">
        <f>IF($C$118=2020, VLOOKUP($B190,ListsReq!$AC$3:$AF$150,3,FALSE), IF($C$118=2019, VLOOKUP($B190,ListsReq!$AC$153:$AF$300,3,FALSE),""))</f>
        <v>#N/A</v>
      </c>
      <c r="G190" s="192" t="e">
        <f>VLOOKUP($B190,ListsReq!$AC$3:$AF$150,4,FALSE)</f>
        <v>#N/A</v>
      </c>
      <c r="H190" s="191" t="e">
        <f t="shared" si="3"/>
        <v>#N/A</v>
      </c>
      <c r="I190" s="159"/>
      <c r="J190" s="148"/>
      <c r="K190" s="148"/>
      <c r="L190" s="148"/>
      <c r="M190" s="280"/>
      <c r="N190" s="146"/>
      <c r="O190" s="146"/>
    </row>
    <row r="191" spans="1:15" hidden="1" x14ac:dyDescent="0.35">
      <c r="A191" s="281"/>
      <c r="B191" s="164"/>
      <c r="C191" s="194"/>
      <c r="D191" s="160"/>
      <c r="E191" s="192" t="e">
        <f>VLOOKUP($B191,ListsReq!$AC$3:$AF$150,2,FALSE)</f>
        <v>#N/A</v>
      </c>
      <c r="F191" s="193" t="e">
        <f>IF($C$118=2020, VLOOKUP($B191,ListsReq!$AC$3:$AF$150,3,FALSE), IF($C$118=2019, VLOOKUP($B191,ListsReq!$AC$153:$AF$300,3,FALSE),""))</f>
        <v>#N/A</v>
      </c>
      <c r="G191" s="192" t="e">
        <f>VLOOKUP($B191,ListsReq!$AC$3:$AF$150,4,FALSE)</f>
        <v>#N/A</v>
      </c>
      <c r="H191" s="191" t="e">
        <f t="shared" si="3"/>
        <v>#N/A</v>
      </c>
      <c r="I191" s="159"/>
      <c r="J191" s="148"/>
      <c r="K191" s="148"/>
      <c r="L191" s="148"/>
      <c r="M191" s="280"/>
      <c r="N191" s="146"/>
      <c r="O191" s="146"/>
    </row>
    <row r="192" spans="1:15" hidden="1" x14ac:dyDescent="0.35">
      <c r="A192" s="281"/>
      <c r="B192" s="164"/>
      <c r="C192" s="194"/>
      <c r="D192" s="160"/>
      <c r="E192" s="192" t="e">
        <f>VLOOKUP($B192,ListsReq!$AC$3:$AF$150,2,FALSE)</f>
        <v>#N/A</v>
      </c>
      <c r="F192" s="193" t="e">
        <f>IF($C$118=2020, VLOOKUP($B192,ListsReq!$AC$3:$AF$150,3,FALSE), IF($C$118=2019, VLOOKUP($B192,ListsReq!$AC$153:$AF$300,3,FALSE),""))</f>
        <v>#N/A</v>
      </c>
      <c r="G192" s="192" t="e">
        <f>VLOOKUP($B192,ListsReq!$AC$3:$AF$150,4,FALSE)</f>
        <v>#N/A</v>
      </c>
      <c r="H192" s="191" t="e">
        <f t="shared" si="3"/>
        <v>#N/A</v>
      </c>
      <c r="I192" s="159"/>
      <c r="J192" s="148"/>
      <c r="K192" s="148"/>
      <c r="L192" s="148"/>
      <c r="M192" s="280"/>
      <c r="N192" s="146"/>
      <c r="O192" s="146"/>
    </row>
    <row r="193" spans="1:15" hidden="1" x14ac:dyDescent="0.35">
      <c r="A193" s="281"/>
      <c r="B193" s="164"/>
      <c r="C193" s="194"/>
      <c r="D193" s="160"/>
      <c r="E193" s="192" t="e">
        <f>VLOOKUP($B193,ListsReq!$AC$3:$AF$150,2,FALSE)</f>
        <v>#N/A</v>
      </c>
      <c r="F193" s="193" t="e">
        <f>IF($C$118=2020, VLOOKUP($B193,ListsReq!$AC$3:$AF$150,3,FALSE), IF($C$118=2019, VLOOKUP($B193,ListsReq!$AC$153:$AF$300,3,FALSE),""))</f>
        <v>#N/A</v>
      </c>
      <c r="G193" s="192" t="e">
        <f>VLOOKUP($B193,ListsReq!$AC$3:$AF$150,4,FALSE)</f>
        <v>#N/A</v>
      </c>
      <c r="H193" s="191" t="e">
        <f t="shared" si="3"/>
        <v>#N/A</v>
      </c>
      <c r="I193" s="159"/>
      <c r="J193" s="148"/>
      <c r="K193" s="148"/>
      <c r="L193" s="148"/>
      <c r="M193" s="280"/>
      <c r="N193" s="146"/>
      <c r="O193" s="146"/>
    </row>
    <row r="194" spans="1:15" hidden="1" x14ac:dyDescent="0.35">
      <c r="A194" s="281"/>
      <c r="B194" s="164"/>
      <c r="C194" s="194"/>
      <c r="D194" s="160"/>
      <c r="E194" s="192" t="e">
        <f>VLOOKUP($B194,ListsReq!$AC$3:$AF$150,2,FALSE)</f>
        <v>#N/A</v>
      </c>
      <c r="F194" s="193" t="e">
        <f>IF($C$118=2020, VLOOKUP($B194,ListsReq!$AC$3:$AF$150,3,FALSE), IF($C$118=2019, VLOOKUP($B194,ListsReq!$AC$153:$AF$300,3,FALSE),""))</f>
        <v>#N/A</v>
      </c>
      <c r="G194" s="192" t="e">
        <f>VLOOKUP($B194,ListsReq!$AC$3:$AF$150,4,FALSE)</f>
        <v>#N/A</v>
      </c>
      <c r="H194" s="191" t="e">
        <f t="shared" si="3"/>
        <v>#N/A</v>
      </c>
      <c r="I194" s="159"/>
      <c r="J194" s="148"/>
      <c r="K194" s="148"/>
      <c r="L194" s="148"/>
      <c r="M194" s="280"/>
      <c r="N194" s="146"/>
      <c r="O194" s="146"/>
    </row>
    <row r="195" spans="1:15" hidden="1" x14ac:dyDescent="0.35">
      <c r="A195" s="281"/>
      <c r="B195" s="164"/>
      <c r="C195" s="194"/>
      <c r="D195" s="160"/>
      <c r="E195" s="192" t="e">
        <f>VLOOKUP($B195,ListsReq!$AC$3:$AF$150,2,FALSE)</f>
        <v>#N/A</v>
      </c>
      <c r="F195" s="193" t="e">
        <f>IF($C$118=2020, VLOOKUP($B195,ListsReq!$AC$3:$AF$150,3,FALSE), IF($C$118=2019, VLOOKUP($B195,ListsReq!$AC$153:$AF$300,3,FALSE),""))</f>
        <v>#N/A</v>
      </c>
      <c r="G195" s="192" t="e">
        <f>VLOOKUP($B195,ListsReq!$AC$3:$AF$150,4,FALSE)</f>
        <v>#N/A</v>
      </c>
      <c r="H195" s="191" t="e">
        <f t="shared" si="3"/>
        <v>#N/A</v>
      </c>
      <c r="I195" s="159"/>
      <c r="J195" s="148"/>
      <c r="K195" s="148"/>
      <c r="L195" s="148"/>
      <c r="M195" s="280"/>
      <c r="N195" s="146"/>
      <c r="O195" s="146"/>
    </row>
    <row r="196" spans="1:15" hidden="1" x14ac:dyDescent="0.35">
      <c r="A196" s="281"/>
      <c r="B196" s="164"/>
      <c r="C196" s="194"/>
      <c r="D196" s="160"/>
      <c r="E196" s="192" t="e">
        <f>VLOOKUP($B196,ListsReq!$AC$3:$AF$150,2,FALSE)</f>
        <v>#N/A</v>
      </c>
      <c r="F196" s="193" t="e">
        <f>IF($C$118=2020, VLOOKUP($B196,ListsReq!$AC$3:$AF$150,3,FALSE), IF($C$118=2019, VLOOKUP($B196,ListsReq!$AC$153:$AF$300,3,FALSE),""))</f>
        <v>#N/A</v>
      </c>
      <c r="G196" s="192" t="e">
        <f>VLOOKUP($B196,ListsReq!$AC$3:$AF$150,4,FALSE)</f>
        <v>#N/A</v>
      </c>
      <c r="H196" s="191" t="e">
        <f t="shared" si="3"/>
        <v>#N/A</v>
      </c>
      <c r="I196" s="159"/>
      <c r="J196" s="148"/>
      <c r="K196" s="148"/>
      <c r="L196" s="148"/>
      <c r="M196" s="280"/>
      <c r="N196" s="146"/>
      <c r="O196" s="146"/>
    </row>
    <row r="197" spans="1:15" hidden="1" x14ac:dyDescent="0.35">
      <c r="A197" s="281"/>
      <c r="B197" s="164"/>
      <c r="C197" s="194"/>
      <c r="D197" s="160"/>
      <c r="E197" s="192" t="e">
        <f>VLOOKUP($B197,ListsReq!$AC$3:$AF$150,2,FALSE)</f>
        <v>#N/A</v>
      </c>
      <c r="F197" s="193" t="e">
        <f>IF($C$118=2020, VLOOKUP($B197,ListsReq!$AC$3:$AF$150,3,FALSE), IF($C$118=2019, VLOOKUP($B197,ListsReq!$AC$153:$AF$300,3,FALSE),""))</f>
        <v>#N/A</v>
      </c>
      <c r="G197" s="192" t="e">
        <f>VLOOKUP($B197,ListsReq!$AC$3:$AF$150,4,FALSE)</f>
        <v>#N/A</v>
      </c>
      <c r="H197" s="191" t="e">
        <f t="shared" si="3"/>
        <v>#N/A</v>
      </c>
      <c r="I197" s="159"/>
      <c r="J197" s="148"/>
      <c r="K197" s="148"/>
      <c r="L197" s="148"/>
      <c r="M197" s="280"/>
      <c r="N197" s="146"/>
      <c r="O197" s="146"/>
    </row>
    <row r="198" spans="1:15" hidden="1" x14ac:dyDescent="0.35">
      <c r="A198" s="281"/>
      <c r="B198" s="164"/>
      <c r="C198" s="194"/>
      <c r="D198" s="160"/>
      <c r="E198" s="192" t="e">
        <f>VLOOKUP($B198,ListsReq!$AC$3:$AF$150,2,FALSE)</f>
        <v>#N/A</v>
      </c>
      <c r="F198" s="193" t="e">
        <f>IF($C$118=2020, VLOOKUP($B198,ListsReq!$AC$3:$AF$150,3,FALSE), IF($C$118=2019, VLOOKUP($B198,ListsReq!$AC$153:$AF$300,3,FALSE),""))</f>
        <v>#N/A</v>
      </c>
      <c r="G198" s="192" t="e">
        <f>VLOOKUP($B198,ListsReq!$AC$3:$AF$150,4,FALSE)</f>
        <v>#N/A</v>
      </c>
      <c r="H198" s="191" t="e">
        <f t="shared" si="3"/>
        <v>#N/A</v>
      </c>
      <c r="I198" s="159"/>
      <c r="J198" s="148"/>
      <c r="K198" s="148"/>
      <c r="L198" s="148"/>
      <c r="M198" s="280"/>
      <c r="N198" s="146"/>
      <c r="O198" s="146"/>
    </row>
    <row r="199" spans="1:15" hidden="1" x14ac:dyDescent="0.35">
      <c r="A199" s="281"/>
      <c r="B199" s="164"/>
      <c r="C199" s="194"/>
      <c r="D199" s="160"/>
      <c r="E199" s="192" t="e">
        <f>VLOOKUP($B199,ListsReq!$AC$3:$AF$150,2,FALSE)</f>
        <v>#N/A</v>
      </c>
      <c r="F199" s="193" t="e">
        <f>IF($C$118=2020, VLOOKUP($B199,ListsReq!$AC$3:$AF$150,3,FALSE), IF($C$118=2019, VLOOKUP($B199,ListsReq!$AC$153:$AF$300,3,FALSE),""))</f>
        <v>#N/A</v>
      </c>
      <c r="G199" s="192" t="e">
        <f>VLOOKUP($B199,ListsReq!$AC$3:$AF$150,4,FALSE)</f>
        <v>#N/A</v>
      </c>
      <c r="H199" s="191" t="e">
        <f t="shared" si="3"/>
        <v>#N/A</v>
      </c>
      <c r="I199" s="159"/>
      <c r="J199" s="148"/>
      <c r="K199" s="148"/>
      <c r="L199" s="148"/>
      <c r="M199" s="280"/>
      <c r="N199" s="146"/>
      <c r="O199" s="146"/>
    </row>
    <row r="200" spans="1:15" hidden="1" x14ac:dyDescent="0.35">
      <c r="A200" s="281"/>
      <c r="B200" s="164"/>
      <c r="C200" s="194"/>
      <c r="D200" s="160"/>
      <c r="E200" s="192" t="e">
        <f>VLOOKUP($B200,ListsReq!$AC$3:$AF$150,2,FALSE)</f>
        <v>#N/A</v>
      </c>
      <c r="F200" s="193" t="e">
        <f>IF($C$118=2020, VLOOKUP($B200,ListsReq!$AC$3:$AF$150,3,FALSE), IF($C$118=2019, VLOOKUP($B200,ListsReq!$AC$153:$AF$300,3,FALSE),""))</f>
        <v>#N/A</v>
      </c>
      <c r="G200" s="192" t="e">
        <f>VLOOKUP($B200,ListsReq!$AC$3:$AF$150,4,FALSE)</f>
        <v>#N/A</v>
      </c>
      <c r="H200" s="191" t="e">
        <f t="shared" si="3"/>
        <v>#N/A</v>
      </c>
      <c r="I200" s="159"/>
      <c r="J200" s="148"/>
      <c r="K200" s="148"/>
      <c r="L200" s="148"/>
      <c r="M200" s="280"/>
      <c r="N200" s="146"/>
      <c r="O200" s="146"/>
    </row>
    <row r="201" spans="1:15" hidden="1" x14ac:dyDescent="0.35">
      <c r="A201" s="281"/>
      <c r="B201" s="164"/>
      <c r="C201" s="194"/>
      <c r="D201" s="160"/>
      <c r="E201" s="192" t="e">
        <f>VLOOKUP($B201,ListsReq!$AC$3:$AF$150,2,FALSE)</f>
        <v>#N/A</v>
      </c>
      <c r="F201" s="193" t="e">
        <f>IF($C$118=2020, VLOOKUP($B201,ListsReq!$AC$3:$AF$150,3,FALSE), IF($C$118=2019, VLOOKUP($B201,ListsReq!$AC$153:$AF$300,3,FALSE),""))</f>
        <v>#N/A</v>
      </c>
      <c r="G201" s="192" t="e">
        <f>VLOOKUP($B201,ListsReq!$AC$3:$AF$150,4,FALSE)</f>
        <v>#N/A</v>
      </c>
      <c r="H201" s="191" t="e">
        <f t="shared" si="3"/>
        <v>#N/A</v>
      </c>
      <c r="I201" s="159"/>
      <c r="J201" s="148"/>
      <c r="K201" s="148"/>
      <c r="L201" s="148"/>
      <c r="M201" s="280"/>
      <c r="N201" s="146"/>
      <c r="O201" s="146"/>
    </row>
    <row r="202" spans="1:15" hidden="1" x14ac:dyDescent="0.35">
      <c r="A202" s="281"/>
      <c r="B202" s="164"/>
      <c r="C202" s="194"/>
      <c r="D202" s="160"/>
      <c r="E202" s="192" t="e">
        <f>VLOOKUP($B202,ListsReq!$AC$3:$AF$150,2,FALSE)</f>
        <v>#N/A</v>
      </c>
      <c r="F202" s="193" t="e">
        <f>IF($C$118=2020, VLOOKUP($B202,ListsReq!$AC$3:$AF$150,3,FALSE), IF($C$118=2019, VLOOKUP($B202,ListsReq!$AC$153:$AF$300,3,FALSE),""))</f>
        <v>#N/A</v>
      </c>
      <c r="G202" s="192" t="e">
        <f>VLOOKUP($B202,ListsReq!$AC$3:$AF$150,4,FALSE)</f>
        <v>#N/A</v>
      </c>
      <c r="H202" s="191" t="e">
        <f t="shared" si="3"/>
        <v>#N/A</v>
      </c>
      <c r="I202" s="159"/>
      <c r="J202" s="148"/>
      <c r="K202" s="148"/>
      <c r="L202" s="148"/>
      <c r="M202" s="280"/>
      <c r="N202" s="146"/>
      <c r="O202" s="146"/>
    </row>
    <row r="203" spans="1:15" hidden="1" x14ac:dyDescent="0.35">
      <c r="A203" s="281"/>
      <c r="B203" s="164"/>
      <c r="C203" s="194"/>
      <c r="D203" s="160"/>
      <c r="E203" s="192" t="e">
        <f>VLOOKUP($B203,ListsReq!$AC$3:$AF$150,2,FALSE)</f>
        <v>#N/A</v>
      </c>
      <c r="F203" s="193" t="e">
        <f>IF($C$118=2020, VLOOKUP($B203,ListsReq!$AC$3:$AF$150,3,FALSE), IF($C$118=2019, VLOOKUP($B203,ListsReq!$AC$153:$AF$300,3,FALSE),""))</f>
        <v>#N/A</v>
      </c>
      <c r="G203" s="192" t="e">
        <f>VLOOKUP($B203,ListsReq!$AC$3:$AF$150,4,FALSE)</f>
        <v>#N/A</v>
      </c>
      <c r="H203" s="191" t="e">
        <f t="shared" si="3"/>
        <v>#N/A</v>
      </c>
      <c r="I203" s="159"/>
      <c r="J203" s="148"/>
      <c r="K203" s="148"/>
      <c r="L203" s="148"/>
      <c r="M203" s="280"/>
      <c r="N203" s="146"/>
      <c r="O203" s="146"/>
    </row>
    <row r="204" spans="1:15" hidden="1" x14ac:dyDescent="0.35">
      <c r="A204" s="281"/>
      <c r="B204" s="164"/>
      <c r="C204" s="194"/>
      <c r="D204" s="160"/>
      <c r="E204" s="192" t="e">
        <f>VLOOKUP($B204,ListsReq!$AC$3:$AF$150,2,FALSE)</f>
        <v>#N/A</v>
      </c>
      <c r="F204" s="193" t="e">
        <f>IF($C$118=2020, VLOOKUP($B204,ListsReq!$AC$3:$AF$150,3,FALSE), IF($C$118=2019, VLOOKUP($B204,ListsReq!$AC$153:$AF$300,3,FALSE),""))</f>
        <v>#N/A</v>
      </c>
      <c r="G204" s="192" t="e">
        <f>VLOOKUP($B204,ListsReq!$AC$3:$AF$150,4,FALSE)</f>
        <v>#N/A</v>
      </c>
      <c r="H204" s="191" t="e">
        <f t="shared" si="3"/>
        <v>#N/A</v>
      </c>
      <c r="I204" s="159"/>
      <c r="J204" s="148"/>
      <c r="K204" s="148"/>
      <c r="L204" s="148"/>
      <c r="M204" s="280"/>
      <c r="N204" s="146"/>
      <c r="O204" s="146"/>
    </row>
    <row r="205" spans="1:15" hidden="1" x14ac:dyDescent="0.35">
      <c r="A205" s="281"/>
      <c r="B205" s="164"/>
      <c r="C205" s="194"/>
      <c r="D205" s="160"/>
      <c r="E205" s="192" t="e">
        <f>VLOOKUP($B205,ListsReq!$AC$3:$AF$150,2,FALSE)</f>
        <v>#N/A</v>
      </c>
      <c r="F205" s="193" t="e">
        <f>IF($C$118=2020, VLOOKUP($B205,ListsReq!$AC$3:$AF$150,3,FALSE), IF($C$118=2019, VLOOKUP($B205,ListsReq!$AC$153:$AF$300,3,FALSE),""))</f>
        <v>#N/A</v>
      </c>
      <c r="G205" s="192" t="e">
        <f>VLOOKUP($B205,ListsReq!$AC$3:$AF$150,4,FALSE)</f>
        <v>#N/A</v>
      </c>
      <c r="H205" s="191" t="e">
        <f t="shared" si="3"/>
        <v>#N/A</v>
      </c>
      <c r="I205" s="159"/>
      <c r="J205" s="148"/>
      <c r="K205" s="148"/>
      <c r="L205" s="148"/>
      <c r="M205" s="280"/>
      <c r="N205" s="146"/>
      <c r="O205" s="146"/>
    </row>
    <row r="206" spans="1:15" hidden="1" x14ac:dyDescent="0.35">
      <c r="A206" s="281"/>
      <c r="B206" s="164"/>
      <c r="C206" s="194"/>
      <c r="D206" s="160"/>
      <c r="E206" s="192" t="e">
        <f>VLOOKUP($B206,ListsReq!$AC$3:$AF$150,2,FALSE)</f>
        <v>#N/A</v>
      </c>
      <c r="F206" s="193" t="e">
        <f>IF($C$118=2020, VLOOKUP($B206,ListsReq!$AC$3:$AF$150,3,FALSE), IF($C$118=2019, VLOOKUP($B206,ListsReq!$AC$153:$AF$300,3,FALSE),""))</f>
        <v>#N/A</v>
      </c>
      <c r="G206" s="192" t="e">
        <f>VLOOKUP($B206,ListsReq!$AC$3:$AF$150,4,FALSE)</f>
        <v>#N/A</v>
      </c>
      <c r="H206" s="191" t="e">
        <f t="shared" si="3"/>
        <v>#N/A</v>
      </c>
      <c r="I206" s="159"/>
      <c r="J206" s="148"/>
      <c r="K206" s="148"/>
      <c r="L206" s="148"/>
      <c r="M206" s="280"/>
      <c r="N206" s="146"/>
      <c r="O206" s="146"/>
    </row>
    <row r="207" spans="1:15" hidden="1" x14ac:dyDescent="0.35">
      <c r="A207" s="281"/>
      <c r="B207" s="164"/>
      <c r="C207" s="194"/>
      <c r="D207" s="160"/>
      <c r="E207" s="192" t="e">
        <f>VLOOKUP($B207,ListsReq!$AC$3:$AF$150,2,FALSE)</f>
        <v>#N/A</v>
      </c>
      <c r="F207" s="193" t="e">
        <f>IF($C$118=2020, VLOOKUP($B207,ListsReq!$AC$3:$AF$150,3,FALSE), IF($C$118=2019, VLOOKUP($B207,ListsReq!$AC$153:$AF$300,3,FALSE),""))</f>
        <v>#N/A</v>
      </c>
      <c r="G207" s="192" t="e">
        <f>VLOOKUP($B207,ListsReq!$AC$3:$AF$150,4,FALSE)</f>
        <v>#N/A</v>
      </c>
      <c r="H207" s="191" t="e">
        <f t="shared" si="3"/>
        <v>#N/A</v>
      </c>
      <c r="I207" s="159"/>
      <c r="J207" s="148"/>
      <c r="K207" s="148"/>
      <c r="L207" s="148"/>
      <c r="M207" s="280"/>
      <c r="N207" s="146"/>
      <c r="O207" s="146"/>
    </row>
    <row r="208" spans="1:15" hidden="1" x14ac:dyDescent="0.35">
      <c r="A208" s="281"/>
      <c r="B208" s="164"/>
      <c r="C208" s="194"/>
      <c r="D208" s="160"/>
      <c r="E208" s="192" t="e">
        <f>VLOOKUP($B208,ListsReq!$AC$3:$AF$150,2,FALSE)</f>
        <v>#N/A</v>
      </c>
      <c r="F208" s="193" t="e">
        <f>IF($C$118=2020, VLOOKUP($B208,ListsReq!$AC$3:$AF$150,3,FALSE), IF($C$118=2019, VLOOKUP($B208,ListsReq!$AC$153:$AF$300,3,FALSE),""))</f>
        <v>#N/A</v>
      </c>
      <c r="G208" s="192" t="e">
        <f>VLOOKUP($B208,ListsReq!$AC$3:$AF$150,4,FALSE)</f>
        <v>#N/A</v>
      </c>
      <c r="H208" s="191" t="e">
        <f t="shared" si="3"/>
        <v>#N/A</v>
      </c>
      <c r="I208" s="159"/>
      <c r="J208" s="148"/>
      <c r="K208" s="148"/>
      <c r="L208" s="148"/>
      <c r="M208" s="280"/>
      <c r="N208" s="146"/>
      <c r="O208" s="146"/>
    </row>
    <row r="209" spans="1:15" x14ac:dyDescent="0.35">
      <c r="A209" s="281"/>
      <c r="B209" s="164" t="s">
        <v>245</v>
      </c>
      <c r="C209" s="194" t="s">
        <v>192</v>
      </c>
      <c r="D209" s="160">
        <v>225547</v>
      </c>
      <c r="E209" s="192" t="str">
        <f>VLOOKUP($B209,ListsReq!$AC$3:$AF$150,2,FALSE)</f>
        <v>passenger km</v>
      </c>
      <c r="F209" s="193">
        <f>IF($C$118=2020, VLOOKUP($B209,ListsReq!$AC$3:$AF$150,3,FALSE), IF($C$118=2019, VLOOKUP($B209,ListsReq!$AC$153:$AF$300,3,FALSE),""))</f>
        <v>0.15832000000000002</v>
      </c>
      <c r="G209" s="192" t="str">
        <f>VLOOKUP($B209,ListsReq!$AC$3:$AF$150,4,FALSE)</f>
        <v>kg CO2e/passenger km</v>
      </c>
      <c r="H209" s="191">
        <f t="shared" si="3"/>
        <v>35.708601040000005</v>
      </c>
      <c r="I209" s="159"/>
      <c r="J209" s="148"/>
      <c r="K209" s="148"/>
      <c r="L209" s="148"/>
      <c r="M209" s="280"/>
      <c r="N209" s="146"/>
      <c r="O209" s="146"/>
    </row>
    <row r="210" spans="1:15" x14ac:dyDescent="0.35">
      <c r="A210" s="281"/>
      <c r="B210" s="164" t="s">
        <v>244</v>
      </c>
      <c r="C210" s="194" t="s">
        <v>192</v>
      </c>
      <c r="D210" s="160">
        <v>230612</v>
      </c>
      <c r="E210" s="192" t="str">
        <f>VLOOKUP($B210,ListsReq!$AC$3:$AF$150,2,FALSE)</f>
        <v>passenger km</v>
      </c>
      <c r="F210" s="193">
        <f>IF($C$118=2020, VLOOKUP($B210,ListsReq!$AC$3:$AF$150,3,FALSE), IF($C$118=2019, VLOOKUP($B210,ListsReq!$AC$153:$AF$300,3,FALSE),""))</f>
        <v>0.19562000000000002</v>
      </c>
      <c r="G210" s="192" t="str">
        <f>VLOOKUP($B210,ListsReq!$AC$3:$AF$150,4,FALSE)</f>
        <v>kg CO2e/passenger km</v>
      </c>
      <c r="H210" s="191">
        <f t="shared" si="3"/>
        <v>45.112319440000007</v>
      </c>
      <c r="I210" s="159"/>
      <c r="J210" s="148"/>
      <c r="K210" s="148"/>
      <c r="L210" s="148"/>
      <c r="M210" s="280"/>
      <c r="N210" s="146"/>
      <c r="O210" s="146"/>
    </row>
    <row r="211" spans="1:15" ht="15" thickBot="1" x14ac:dyDescent="0.4">
      <c r="A211" s="281"/>
      <c r="B211" s="190"/>
      <c r="C211" s="189"/>
      <c r="D211" s="188"/>
      <c r="E211" s="187"/>
      <c r="F211" s="186"/>
      <c r="G211" s="192" t="e">
        <f>VLOOKUP($B211,ListsReq!$AC$3:$AF$150,4,FALSE)</f>
        <v>#N/A</v>
      </c>
      <c r="H211" s="185">
        <f>SUMIF(H121:H210,"&lt;&gt;#N/A")</f>
        <v>73502.700723858783</v>
      </c>
      <c r="I211" s="151"/>
      <c r="J211" s="148"/>
      <c r="K211" s="148"/>
      <c r="L211" s="148"/>
      <c r="M211" s="280"/>
      <c r="N211" s="146"/>
      <c r="O211" s="146"/>
    </row>
    <row r="212" spans="1:15" x14ac:dyDescent="0.35">
      <c r="A212" s="281"/>
      <c r="B212" s="148"/>
      <c r="C212" s="148"/>
      <c r="D212" s="148"/>
      <c r="E212" s="148"/>
      <c r="F212" s="148"/>
      <c r="G212" s="148"/>
      <c r="H212" s="148"/>
      <c r="I212" s="148"/>
      <c r="J212" s="148"/>
      <c r="K212" s="148"/>
      <c r="L212" s="148"/>
      <c r="M212" s="280"/>
      <c r="N212" s="146"/>
    </row>
    <row r="213" spans="1:15" x14ac:dyDescent="0.35">
      <c r="A213" s="282" t="s">
        <v>169</v>
      </c>
      <c r="B213" s="232" t="s">
        <v>168</v>
      </c>
      <c r="C213" s="148"/>
      <c r="D213" s="148"/>
      <c r="E213" s="148"/>
      <c r="F213" s="148"/>
      <c r="G213" s="148"/>
      <c r="H213" s="148"/>
      <c r="I213" s="148"/>
      <c r="J213" s="148"/>
      <c r="K213" s="148"/>
      <c r="L213" s="148"/>
      <c r="M213" s="280"/>
      <c r="N213" s="146"/>
    </row>
    <row r="214" spans="1:15" ht="26.25" customHeight="1" thickBot="1" x14ac:dyDescent="0.4">
      <c r="A214" s="282"/>
      <c r="B214" s="184" t="s">
        <v>604</v>
      </c>
      <c r="C214" s="148"/>
      <c r="D214" s="148"/>
      <c r="E214" s="148"/>
      <c r="F214" s="148"/>
      <c r="G214" s="148"/>
      <c r="H214" s="148"/>
      <c r="I214" s="148"/>
      <c r="J214" s="148"/>
      <c r="K214" s="148"/>
      <c r="L214" s="148"/>
      <c r="M214" s="280"/>
      <c r="N214" s="146"/>
    </row>
    <row r="215" spans="1:15" ht="21.75" customHeight="1" thickBot="1" x14ac:dyDescent="0.4">
      <c r="A215" s="282"/>
      <c r="B215" s="333"/>
      <c r="C215" s="526" t="s">
        <v>649</v>
      </c>
      <c r="D215" s="527"/>
      <c r="E215" s="526" t="s">
        <v>648</v>
      </c>
      <c r="F215" s="527"/>
      <c r="G215" s="332"/>
      <c r="H215" s="148"/>
      <c r="I215" s="148"/>
      <c r="J215" s="148"/>
      <c r="K215" s="148"/>
      <c r="L215" s="148"/>
      <c r="M215" s="280"/>
      <c r="N215" s="146"/>
    </row>
    <row r="216" spans="1:15" ht="35.25" customHeight="1" x14ac:dyDescent="0.35">
      <c r="A216" s="282"/>
      <c r="B216" s="156" t="s">
        <v>646</v>
      </c>
      <c r="C216" s="155" t="s">
        <v>647</v>
      </c>
      <c r="D216" s="183" t="s">
        <v>167</v>
      </c>
      <c r="E216" s="155" t="s">
        <v>647</v>
      </c>
      <c r="F216" s="183" t="s">
        <v>167</v>
      </c>
      <c r="G216" s="183" t="s">
        <v>8</v>
      </c>
      <c r="H216" s="148"/>
      <c r="I216" s="148"/>
      <c r="J216" s="148"/>
      <c r="K216" s="148"/>
      <c r="L216" s="148"/>
      <c r="M216" s="280"/>
      <c r="N216" s="146"/>
    </row>
    <row r="217" spans="1:15" ht="87" x14ac:dyDescent="0.35">
      <c r="A217" s="282"/>
      <c r="B217" s="445" t="s">
        <v>850</v>
      </c>
      <c r="C217" s="442">
        <v>1094998</v>
      </c>
      <c r="D217" s="442">
        <v>288996</v>
      </c>
      <c r="E217" s="442">
        <v>0</v>
      </c>
      <c r="F217" s="434">
        <v>0</v>
      </c>
      <c r="G217" s="444" t="s">
        <v>852</v>
      </c>
      <c r="H217" s="148"/>
      <c r="I217" s="148"/>
      <c r="J217" s="148"/>
      <c r="K217" s="148"/>
      <c r="L217" s="148"/>
      <c r="M217" s="280"/>
      <c r="N217" s="146"/>
    </row>
    <row r="218" spans="1:15" ht="72.5" x14ac:dyDescent="0.35">
      <c r="A218" s="282"/>
      <c r="B218" s="445" t="s">
        <v>851</v>
      </c>
      <c r="C218" s="442"/>
      <c r="D218" s="442"/>
      <c r="E218" s="442">
        <v>60330</v>
      </c>
      <c r="F218" s="434"/>
      <c r="G218" s="444" t="s">
        <v>853</v>
      </c>
      <c r="H218" s="148"/>
      <c r="I218" s="148"/>
      <c r="J218" s="148"/>
      <c r="K218" s="148"/>
      <c r="L218" s="148"/>
      <c r="M218" s="280"/>
      <c r="N218" s="146"/>
    </row>
    <row r="219" spans="1:15" x14ac:dyDescent="0.35">
      <c r="A219" s="282"/>
      <c r="B219" s="161"/>
      <c r="C219" s="160"/>
      <c r="D219" s="160"/>
      <c r="E219" s="160"/>
      <c r="F219" s="330"/>
      <c r="G219" s="159"/>
      <c r="H219" s="148"/>
      <c r="I219" s="148"/>
      <c r="J219" s="148"/>
      <c r="K219" s="148"/>
      <c r="L219" s="148"/>
      <c r="M219" s="280"/>
      <c r="N219" s="146"/>
    </row>
    <row r="220" spans="1:15" x14ac:dyDescent="0.35">
      <c r="A220" s="282"/>
      <c r="B220" s="161"/>
      <c r="C220" s="160"/>
      <c r="D220" s="160"/>
      <c r="E220" s="160"/>
      <c r="F220" s="330"/>
      <c r="G220" s="159"/>
      <c r="H220" s="148"/>
      <c r="I220" s="148"/>
      <c r="J220" s="148"/>
      <c r="K220" s="148"/>
      <c r="L220" s="148"/>
      <c r="M220" s="280"/>
      <c r="N220" s="146"/>
    </row>
    <row r="221" spans="1:15" ht="15" thickBot="1" x14ac:dyDescent="0.4">
      <c r="A221" s="282"/>
      <c r="B221" s="153"/>
      <c r="C221" s="152"/>
      <c r="D221" s="152"/>
      <c r="E221" s="152"/>
      <c r="F221" s="331"/>
      <c r="G221" s="151"/>
      <c r="H221" s="148"/>
      <c r="I221" s="148"/>
      <c r="J221" s="148"/>
      <c r="K221" s="148"/>
      <c r="L221" s="148"/>
      <c r="M221" s="280"/>
      <c r="N221" s="146"/>
    </row>
    <row r="222" spans="1:15" x14ac:dyDescent="0.35">
      <c r="A222" s="282"/>
      <c r="B222" s="148"/>
      <c r="C222" s="148"/>
      <c r="D222" s="148"/>
      <c r="E222" s="148"/>
      <c r="F222" s="148"/>
      <c r="G222" s="148"/>
      <c r="H222" s="148"/>
      <c r="I222" s="148"/>
      <c r="J222" s="148"/>
      <c r="K222" s="148"/>
      <c r="L222" s="148"/>
      <c r="M222" s="280"/>
      <c r="N222" s="146"/>
    </row>
    <row r="223" spans="1:15" ht="22.75" customHeight="1" x14ac:dyDescent="0.35">
      <c r="A223" s="277"/>
      <c r="B223" s="150" t="s">
        <v>11</v>
      </c>
      <c r="C223" s="150"/>
      <c r="D223" s="150"/>
      <c r="E223" s="150"/>
      <c r="F223" s="150"/>
      <c r="G223" s="150"/>
      <c r="H223" s="150"/>
      <c r="I223" s="150"/>
      <c r="J223" s="150"/>
      <c r="K223" s="150"/>
      <c r="L223" s="150"/>
      <c r="M223" s="278"/>
      <c r="N223" s="146"/>
    </row>
    <row r="224" spans="1:15" ht="19" customHeight="1" x14ac:dyDescent="0.35">
      <c r="A224" s="279" t="s">
        <v>166</v>
      </c>
      <c r="B224" s="182" t="s">
        <v>165</v>
      </c>
      <c r="C224" s="171"/>
      <c r="D224" s="148"/>
      <c r="E224" s="148"/>
      <c r="F224" s="148"/>
      <c r="G224" s="148"/>
      <c r="H224" s="148"/>
      <c r="I224" s="148"/>
      <c r="J224" s="148"/>
      <c r="K224" s="148"/>
      <c r="L224" s="148"/>
      <c r="M224" s="280"/>
      <c r="N224" s="146"/>
    </row>
    <row r="225" spans="1:14" ht="51" customHeight="1" thickBot="1" x14ac:dyDescent="0.4">
      <c r="A225" s="281"/>
      <c r="B225" s="505" t="s">
        <v>650</v>
      </c>
      <c r="C225" s="505"/>
      <c r="D225" s="505"/>
      <c r="E225" s="505"/>
      <c r="F225" s="148"/>
      <c r="G225" s="148"/>
      <c r="H225" s="148"/>
      <c r="I225" s="148"/>
      <c r="J225" s="148"/>
      <c r="K225" s="148"/>
      <c r="L225" s="148"/>
      <c r="M225" s="280"/>
      <c r="N225" s="146"/>
    </row>
    <row r="226" spans="1:14" ht="29.5" thickBot="1" x14ac:dyDescent="0.4">
      <c r="A226" s="281"/>
      <c r="B226" s="181" t="s">
        <v>164</v>
      </c>
      <c r="C226" s="180" t="s">
        <v>163</v>
      </c>
      <c r="D226" s="180" t="s">
        <v>162</v>
      </c>
      <c r="E226" s="180" t="s">
        <v>9</v>
      </c>
      <c r="F226" s="180" t="s">
        <v>161</v>
      </c>
      <c r="G226" s="180" t="s">
        <v>651</v>
      </c>
      <c r="H226" s="180" t="s">
        <v>160</v>
      </c>
      <c r="I226" s="180" t="s">
        <v>159</v>
      </c>
      <c r="J226" s="180" t="s">
        <v>158</v>
      </c>
      <c r="K226" s="334" t="s">
        <v>652</v>
      </c>
      <c r="L226" s="335" t="s">
        <v>8</v>
      </c>
      <c r="M226" s="280"/>
      <c r="N226" s="146"/>
    </row>
    <row r="227" spans="1:14" ht="109.5" customHeight="1" x14ac:dyDescent="0.35">
      <c r="A227" s="281"/>
      <c r="B227" s="435" t="s">
        <v>854</v>
      </c>
      <c r="C227" s="436" t="s">
        <v>519</v>
      </c>
      <c r="D227" s="437">
        <v>42</v>
      </c>
      <c r="E227" s="436" t="s">
        <v>496</v>
      </c>
      <c r="F227" s="436" t="s">
        <v>399</v>
      </c>
      <c r="G227" s="436" t="s">
        <v>304</v>
      </c>
      <c r="H227" s="437">
        <v>192911</v>
      </c>
      <c r="I227" s="436" t="s">
        <v>1</v>
      </c>
      <c r="J227" s="436" t="s">
        <v>296</v>
      </c>
      <c r="K227" s="438" t="s">
        <v>991</v>
      </c>
      <c r="L227" s="439" t="s">
        <v>855</v>
      </c>
      <c r="M227" s="280"/>
      <c r="N227" s="146"/>
    </row>
    <row r="228" spans="1:14" ht="95.25" customHeight="1" x14ac:dyDescent="0.35">
      <c r="A228" s="281"/>
      <c r="B228" s="440" t="s">
        <v>856</v>
      </c>
      <c r="C228" s="441" t="s">
        <v>542</v>
      </c>
      <c r="D228" s="442">
        <v>100</v>
      </c>
      <c r="E228" s="441" t="s">
        <v>496</v>
      </c>
      <c r="F228" s="441" t="s">
        <v>399</v>
      </c>
      <c r="G228" s="441">
        <v>2019</v>
      </c>
      <c r="H228" s="442">
        <v>121396</v>
      </c>
      <c r="I228" s="441" t="s">
        <v>1</v>
      </c>
      <c r="J228" s="441">
        <v>2030</v>
      </c>
      <c r="K228" s="443">
        <v>73503</v>
      </c>
      <c r="L228" s="444" t="s">
        <v>857</v>
      </c>
      <c r="M228" s="280"/>
      <c r="N228" s="146"/>
    </row>
    <row r="229" spans="1:14" x14ac:dyDescent="0.35">
      <c r="A229" s="281"/>
      <c r="B229" s="179"/>
      <c r="C229" s="174"/>
      <c r="D229" s="163"/>
      <c r="E229" s="174"/>
      <c r="F229" s="174"/>
      <c r="G229" s="174"/>
      <c r="H229" s="163"/>
      <c r="I229" s="174"/>
      <c r="J229" s="174"/>
      <c r="K229" s="336"/>
      <c r="L229" s="162"/>
      <c r="M229" s="280"/>
      <c r="N229" s="146"/>
    </row>
    <row r="230" spans="1:14" x14ac:dyDescent="0.35">
      <c r="A230" s="281"/>
      <c r="B230" s="179"/>
      <c r="C230" s="174"/>
      <c r="D230" s="163"/>
      <c r="E230" s="174"/>
      <c r="F230" s="174"/>
      <c r="G230" s="174"/>
      <c r="H230" s="163"/>
      <c r="I230" s="174"/>
      <c r="J230" s="174"/>
      <c r="K230" s="336"/>
      <c r="L230" s="162"/>
      <c r="M230" s="280"/>
      <c r="N230" s="146"/>
    </row>
    <row r="231" spans="1:14" x14ac:dyDescent="0.35">
      <c r="A231" s="281"/>
      <c r="B231" s="179"/>
      <c r="C231" s="174"/>
      <c r="D231" s="163"/>
      <c r="E231" s="174"/>
      <c r="F231" s="174"/>
      <c r="G231" s="174"/>
      <c r="H231" s="163"/>
      <c r="I231" s="174"/>
      <c r="J231" s="174"/>
      <c r="K231" s="336"/>
      <c r="L231" s="162"/>
      <c r="M231" s="280"/>
      <c r="N231" s="146"/>
    </row>
    <row r="232" spans="1:14" x14ac:dyDescent="0.35">
      <c r="A232" s="281"/>
      <c r="B232" s="179"/>
      <c r="C232" s="174"/>
      <c r="D232" s="163"/>
      <c r="E232" s="174"/>
      <c r="F232" s="174"/>
      <c r="G232" s="174"/>
      <c r="H232" s="163"/>
      <c r="I232" s="174"/>
      <c r="J232" s="174"/>
      <c r="K232" s="336"/>
      <c r="L232" s="162"/>
      <c r="M232" s="280"/>
      <c r="N232" s="146"/>
    </row>
    <row r="233" spans="1:14" x14ac:dyDescent="0.35">
      <c r="A233" s="281"/>
      <c r="B233" s="179"/>
      <c r="C233" s="174"/>
      <c r="D233" s="163"/>
      <c r="E233" s="174"/>
      <c r="F233" s="174"/>
      <c r="G233" s="174"/>
      <c r="H233" s="163"/>
      <c r="I233" s="174"/>
      <c r="J233" s="174"/>
      <c r="K233" s="336"/>
      <c r="L233" s="162"/>
      <c r="M233" s="280"/>
      <c r="N233" s="146"/>
    </row>
    <row r="234" spans="1:14" x14ac:dyDescent="0.35">
      <c r="A234" s="281"/>
      <c r="B234" s="179"/>
      <c r="C234" s="174"/>
      <c r="D234" s="163"/>
      <c r="E234" s="174"/>
      <c r="F234" s="174"/>
      <c r="G234" s="174"/>
      <c r="H234" s="163"/>
      <c r="I234" s="174"/>
      <c r="J234" s="174"/>
      <c r="K234" s="336"/>
      <c r="L234" s="162"/>
      <c r="M234" s="280"/>
      <c r="N234" s="146"/>
    </row>
    <row r="235" spans="1:14" ht="15" thickBot="1" x14ac:dyDescent="0.4">
      <c r="A235" s="281"/>
      <c r="B235" s="178"/>
      <c r="C235" s="173"/>
      <c r="D235" s="152"/>
      <c r="E235" s="173"/>
      <c r="F235" s="173"/>
      <c r="G235" s="173"/>
      <c r="H235" s="152"/>
      <c r="I235" s="173"/>
      <c r="J235" s="173"/>
      <c r="K235" s="337"/>
      <c r="L235" s="151"/>
      <c r="M235" s="280"/>
      <c r="N235" s="146"/>
    </row>
    <row r="236" spans="1:14" x14ac:dyDescent="0.35">
      <c r="A236" s="282"/>
      <c r="B236" s="148"/>
      <c r="C236" s="148"/>
      <c r="D236" s="148"/>
      <c r="E236" s="148"/>
      <c r="F236" s="148"/>
      <c r="G236" s="148"/>
      <c r="H236" s="148"/>
      <c r="I236" s="148"/>
      <c r="J236" s="148"/>
      <c r="K236" s="148"/>
      <c r="L236" s="148"/>
      <c r="M236" s="280"/>
      <c r="N236" s="146"/>
    </row>
    <row r="237" spans="1:14" ht="18.5" x14ac:dyDescent="0.35">
      <c r="A237" s="277"/>
      <c r="B237" s="150" t="s">
        <v>157</v>
      </c>
      <c r="C237" s="150"/>
      <c r="D237" s="150"/>
      <c r="E237" s="150"/>
      <c r="F237" s="150"/>
      <c r="G237" s="150"/>
      <c r="H237" s="150"/>
      <c r="I237" s="150"/>
      <c r="J237" s="150"/>
      <c r="K237" s="150"/>
      <c r="L237" s="150"/>
      <c r="M237" s="278"/>
      <c r="N237" s="146"/>
    </row>
    <row r="238" spans="1:14" ht="19.5" customHeight="1" x14ac:dyDescent="0.35">
      <c r="A238" s="279" t="s">
        <v>156</v>
      </c>
      <c r="B238" s="530" t="s">
        <v>605</v>
      </c>
      <c r="C238" s="531"/>
      <c r="D238" s="531"/>
      <c r="E238" s="531"/>
      <c r="F238" s="148"/>
      <c r="G238" s="148"/>
      <c r="H238" s="148"/>
      <c r="I238" s="148"/>
      <c r="J238" s="148"/>
      <c r="K238" s="148"/>
      <c r="L238" s="148"/>
      <c r="M238" s="280"/>
      <c r="N238" s="146"/>
    </row>
    <row r="239" spans="1:14" ht="56.25" customHeight="1" thickBot="1" x14ac:dyDescent="0.4">
      <c r="A239" s="282"/>
      <c r="B239" s="505" t="s">
        <v>606</v>
      </c>
      <c r="C239" s="505"/>
      <c r="D239" s="505"/>
      <c r="E239" s="505"/>
      <c r="F239" s="148"/>
      <c r="G239" s="148"/>
      <c r="H239" s="148"/>
      <c r="I239" s="148"/>
      <c r="J239" s="148"/>
      <c r="K239" s="148"/>
      <c r="L239" s="148"/>
      <c r="M239" s="280"/>
      <c r="N239" s="146"/>
    </row>
    <row r="240" spans="1:14" ht="31" x14ac:dyDescent="0.35">
      <c r="A240" s="282"/>
      <c r="B240" s="156" t="s">
        <v>132</v>
      </c>
      <c r="C240" s="155" t="s">
        <v>141</v>
      </c>
      <c r="D240" s="154" t="s">
        <v>8</v>
      </c>
      <c r="E240" s="233"/>
      <c r="F240" s="148"/>
      <c r="G240" s="148"/>
      <c r="H240" s="148"/>
      <c r="I240" s="148"/>
      <c r="J240" s="148"/>
      <c r="K240" s="148"/>
      <c r="L240" s="148"/>
      <c r="M240" s="280"/>
      <c r="N240" s="146"/>
    </row>
    <row r="241" spans="1:14" ht="409.5" x14ac:dyDescent="0.35">
      <c r="A241" s="282"/>
      <c r="B241" s="445" t="s">
        <v>140</v>
      </c>
      <c r="C241" s="442">
        <v>62</v>
      </c>
      <c r="D241" s="444" t="s">
        <v>858</v>
      </c>
      <c r="E241" s="233"/>
      <c r="F241" s="148"/>
      <c r="G241" s="148"/>
      <c r="H241" s="148"/>
      <c r="I241" s="148"/>
      <c r="J241" s="148"/>
      <c r="K241" s="148"/>
      <c r="L241" s="148"/>
      <c r="M241" s="280"/>
      <c r="N241" s="146"/>
    </row>
    <row r="242" spans="1:14" ht="29" x14ac:dyDescent="0.35">
      <c r="A242" s="282"/>
      <c r="B242" s="445" t="s">
        <v>139</v>
      </c>
      <c r="C242" s="442">
        <v>97</v>
      </c>
      <c r="D242" s="444" t="s">
        <v>859</v>
      </c>
      <c r="E242" s="233"/>
      <c r="F242" s="148"/>
      <c r="G242" s="148"/>
      <c r="H242" s="148"/>
      <c r="I242" s="148"/>
      <c r="J242" s="148"/>
      <c r="K242" s="148"/>
      <c r="L242" s="148"/>
      <c r="M242" s="280"/>
      <c r="N242" s="146"/>
    </row>
    <row r="243" spans="1:14" x14ac:dyDescent="0.35">
      <c r="A243" s="282"/>
      <c r="B243" s="445" t="s">
        <v>138</v>
      </c>
      <c r="C243" s="442"/>
      <c r="D243" s="444"/>
      <c r="E243" s="233"/>
      <c r="F243" s="148"/>
      <c r="G243" s="148"/>
      <c r="H243" s="148"/>
      <c r="I243" s="148"/>
      <c r="J243" s="148"/>
      <c r="K243" s="148"/>
      <c r="L243" s="148"/>
      <c r="M243" s="280"/>
      <c r="N243" s="146"/>
    </row>
    <row r="244" spans="1:14" ht="318" customHeight="1" x14ac:dyDescent="0.35">
      <c r="A244" s="282"/>
      <c r="B244" s="445" t="s">
        <v>3</v>
      </c>
      <c r="C244" s="442"/>
      <c r="D244" s="444" t="s">
        <v>860</v>
      </c>
      <c r="E244" s="233"/>
      <c r="F244" s="148"/>
      <c r="G244" s="148"/>
      <c r="H244" s="148"/>
      <c r="I244" s="148"/>
      <c r="J244" s="148"/>
      <c r="K244" s="148"/>
      <c r="L244" s="148"/>
      <c r="M244" s="280"/>
      <c r="N244" s="146"/>
    </row>
    <row r="245" spans="1:14" x14ac:dyDescent="0.35">
      <c r="A245" s="282"/>
      <c r="B245" s="445" t="s">
        <v>137</v>
      </c>
      <c r="C245" s="442"/>
      <c r="D245" s="444"/>
      <c r="E245" s="233"/>
      <c r="F245" s="148"/>
      <c r="G245" s="148"/>
      <c r="H245" s="148"/>
      <c r="I245" s="148"/>
      <c r="J245" s="148"/>
      <c r="K245" s="148"/>
      <c r="L245" s="148"/>
      <c r="M245" s="280"/>
      <c r="N245" s="146"/>
    </row>
    <row r="246" spans="1:14" ht="406" x14ac:dyDescent="0.35">
      <c r="A246" s="282"/>
      <c r="B246" s="445" t="s">
        <v>136</v>
      </c>
      <c r="C246" s="442"/>
      <c r="D246" s="444" t="s">
        <v>861</v>
      </c>
      <c r="E246" s="233"/>
      <c r="F246" s="148"/>
      <c r="G246" s="148"/>
      <c r="H246" s="148"/>
      <c r="I246" s="148"/>
      <c r="J246" s="148"/>
      <c r="K246" s="148"/>
      <c r="L246" s="148"/>
      <c r="M246" s="280"/>
      <c r="N246" s="146"/>
    </row>
    <row r="247" spans="1:14" ht="101.5" x14ac:dyDescent="0.35">
      <c r="A247" s="282"/>
      <c r="B247" s="445" t="s">
        <v>155</v>
      </c>
      <c r="C247" s="442"/>
      <c r="D247" s="444" t="s">
        <v>862</v>
      </c>
      <c r="E247" s="233"/>
      <c r="F247" s="148"/>
      <c r="G247" s="148"/>
      <c r="H247" s="148"/>
      <c r="I247" s="148"/>
      <c r="J247" s="148"/>
      <c r="K247" s="148"/>
      <c r="L247" s="148"/>
      <c r="M247" s="280"/>
      <c r="N247" s="146"/>
    </row>
    <row r="248" spans="1:14" ht="225.75" customHeight="1" x14ac:dyDescent="0.35">
      <c r="A248" s="282"/>
      <c r="B248" s="445" t="s">
        <v>126</v>
      </c>
      <c r="C248" s="442"/>
      <c r="D248" s="444" t="s">
        <v>863</v>
      </c>
      <c r="E248" s="233"/>
      <c r="F248" s="148"/>
      <c r="G248" s="148"/>
      <c r="H248" s="148"/>
      <c r="I248" s="148"/>
      <c r="J248" s="148"/>
      <c r="K248" s="148"/>
      <c r="L248" s="148"/>
      <c r="M248" s="280"/>
      <c r="N248" s="146"/>
    </row>
    <row r="249" spans="1:14" ht="260.25" customHeight="1" x14ac:dyDescent="0.35">
      <c r="A249" s="282"/>
      <c r="B249" s="446" t="s">
        <v>125</v>
      </c>
      <c r="C249" s="447"/>
      <c r="D249" s="444" t="s">
        <v>864</v>
      </c>
      <c r="E249" s="233"/>
      <c r="F249" s="148"/>
      <c r="G249" s="148"/>
      <c r="H249" s="148"/>
      <c r="I249" s="148"/>
      <c r="J249" s="148"/>
      <c r="K249" s="148"/>
      <c r="L249" s="148"/>
      <c r="M249" s="280"/>
      <c r="N249" s="146"/>
    </row>
    <row r="250" spans="1:14" ht="391.5" x14ac:dyDescent="0.35">
      <c r="A250" s="282"/>
      <c r="B250" s="446" t="s">
        <v>124</v>
      </c>
      <c r="C250" s="447"/>
      <c r="D250" s="444" t="s">
        <v>865</v>
      </c>
      <c r="E250" s="233"/>
      <c r="F250" s="148"/>
      <c r="G250" s="148"/>
      <c r="H250" s="148"/>
      <c r="I250" s="148"/>
      <c r="J250" s="148"/>
      <c r="K250" s="148"/>
      <c r="L250" s="148"/>
      <c r="M250" s="280"/>
      <c r="N250" s="146"/>
    </row>
    <row r="251" spans="1:14" ht="15" thickBot="1" x14ac:dyDescent="0.4">
      <c r="A251" s="282"/>
      <c r="B251" s="87" t="s">
        <v>123</v>
      </c>
      <c r="C251" s="158">
        <f>SUM(C241:C250)</f>
        <v>159</v>
      </c>
      <c r="D251" s="157"/>
      <c r="E251" s="233"/>
      <c r="F251" s="148"/>
      <c r="G251" s="148"/>
      <c r="H251" s="148"/>
      <c r="I251" s="148"/>
      <c r="J251" s="148"/>
      <c r="K251" s="148"/>
      <c r="L251" s="148"/>
      <c r="M251" s="280"/>
      <c r="N251" s="146"/>
    </row>
    <row r="252" spans="1:14" x14ac:dyDescent="0.35">
      <c r="A252" s="282"/>
      <c r="B252" s="148"/>
      <c r="C252" s="148"/>
      <c r="D252" s="148"/>
      <c r="E252" s="148"/>
      <c r="F252" s="148"/>
      <c r="G252" s="148"/>
      <c r="H252" s="148"/>
      <c r="I252" s="148"/>
      <c r="J252" s="148"/>
      <c r="K252" s="148"/>
      <c r="L252" s="148"/>
      <c r="M252" s="280"/>
      <c r="N252" s="146"/>
    </row>
    <row r="253" spans="1:14" ht="16.5" customHeight="1" x14ac:dyDescent="0.35">
      <c r="A253" s="283" t="s">
        <v>154</v>
      </c>
      <c r="B253" s="524" t="s">
        <v>653</v>
      </c>
      <c r="C253" s="525"/>
      <c r="D253" s="525"/>
      <c r="E253" s="525"/>
      <c r="F253" s="148"/>
      <c r="G253" s="148"/>
      <c r="H253" s="148"/>
      <c r="I253" s="148"/>
      <c r="J253" s="148"/>
      <c r="K253" s="148"/>
      <c r="L253" s="148"/>
      <c r="M253" s="280"/>
      <c r="N253" s="146"/>
    </row>
    <row r="254" spans="1:14" ht="24" customHeight="1" thickBot="1" x14ac:dyDescent="0.4">
      <c r="A254" s="279"/>
      <c r="B254" s="528" t="s">
        <v>654</v>
      </c>
      <c r="C254" s="529"/>
      <c r="D254" s="529"/>
      <c r="E254" s="529"/>
      <c r="F254" s="148"/>
      <c r="G254" s="148"/>
      <c r="H254" s="148"/>
      <c r="I254" s="148"/>
      <c r="J254" s="148"/>
      <c r="K254" s="148"/>
      <c r="L254" s="148"/>
      <c r="M254" s="280"/>
      <c r="N254" s="146"/>
    </row>
    <row r="255" spans="1:14" ht="93" customHeight="1" x14ac:dyDescent="0.35">
      <c r="A255" s="281"/>
      <c r="B255" s="177" t="s">
        <v>153</v>
      </c>
      <c r="C255" s="155" t="s">
        <v>152</v>
      </c>
      <c r="D255" s="155" t="s">
        <v>151</v>
      </c>
      <c r="E255" s="176" t="s">
        <v>655</v>
      </c>
      <c r="F255" s="155" t="s">
        <v>150</v>
      </c>
      <c r="G255" s="155" t="s">
        <v>149</v>
      </c>
      <c r="H255" s="155" t="s">
        <v>148</v>
      </c>
      <c r="I255" s="155" t="s">
        <v>147</v>
      </c>
      <c r="J255" s="155" t="s">
        <v>146</v>
      </c>
      <c r="K255" s="155" t="s">
        <v>145</v>
      </c>
      <c r="L255" s="155" t="s">
        <v>19</v>
      </c>
      <c r="M255" s="175" t="s">
        <v>8</v>
      </c>
      <c r="N255" s="146"/>
    </row>
    <row r="256" spans="1:14" ht="29" x14ac:dyDescent="0.35">
      <c r="A256" s="281"/>
      <c r="B256" s="448" t="s">
        <v>866</v>
      </c>
      <c r="C256" s="449" t="s">
        <v>872</v>
      </c>
      <c r="D256" s="441" t="s">
        <v>296</v>
      </c>
      <c r="E256" s="450" t="s">
        <v>536</v>
      </c>
      <c r="F256" s="442">
        <v>44161.83</v>
      </c>
      <c r="G256" s="441"/>
      <c r="H256" s="441">
        <v>12.2</v>
      </c>
      <c r="I256" s="441" t="s">
        <v>492</v>
      </c>
      <c r="J256" s="442">
        <v>28</v>
      </c>
      <c r="K256" s="451">
        <v>3628</v>
      </c>
      <c r="L256" s="441"/>
      <c r="M256" s="452" t="s">
        <v>867</v>
      </c>
      <c r="N256" s="146"/>
    </row>
    <row r="257" spans="1:15" ht="29" x14ac:dyDescent="0.35">
      <c r="A257" s="281"/>
      <c r="B257" s="445" t="s">
        <v>868</v>
      </c>
      <c r="C257" s="441" t="s">
        <v>869</v>
      </c>
      <c r="D257" s="441" t="s">
        <v>296</v>
      </c>
      <c r="E257" s="450" t="s">
        <v>536</v>
      </c>
      <c r="F257" s="442">
        <v>59330.400000000001</v>
      </c>
      <c r="G257" s="441"/>
      <c r="H257" s="441">
        <v>7.4</v>
      </c>
      <c r="I257" s="441" t="s">
        <v>539</v>
      </c>
      <c r="J257" s="442">
        <v>19</v>
      </c>
      <c r="K257" s="451">
        <v>8048</v>
      </c>
      <c r="L257" s="441"/>
      <c r="M257" s="452" t="s">
        <v>870</v>
      </c>
      <c r="N257" s="146"/>
    </row>
    <row r="258" spans="1:15" ht="29" x14ac:dyDescent="0.35">
      <c r="A258" s="281"/>
      <c r="B258" s="445" t="s">
        <v>871</v>
      </c>
      <c r="C258" s="441" t="s">
        <v>872</v>
      </c>
      <c r="D258" s="441" t="s">
        <v>296</v>
      </c>
      <c r="E258" s="450" t="s">
        <v>536</v>
      </c>
      <c r="F258" s="442">
        <v>76601</v>
      </c>
      <c r="G258" s="441"/>
      <c r="H258" s="441">
        <v>34.799999999999997</v>
      </c>
      <c r="I258" s="441" t="s">
        <v>492</v>
      </c>
      <c r="J258" s="442">
        <v>17</v>
      </c>
      <c r="K258" s="451">
        <v>2201</v>
      </c>
      <c r="L258" s="441"/>
      <c r="M258" s="452" t="s">
        <v>867</v>
      </c>
      <c r="N258" s="146"/>
    </row>
    <row r="259" spans="1:15" ht="29" x14ac:dyDescent="0.35">
      <c r="A259" s="281"/>
      <c r="B259" s="445" t="s">
        <v>873</v>
      </c>
      <c r="C259" s="441" t="s">
        <v>872</v>
      </c>
      <c r="D259" s="441" t="s">
        <v>296</v>
      </c>
      <c r="E259" s="450" t="s">
        <v>536</v>
      </c>
      <c r="F259" s="442">
        <v>35000</v>
      </c>
      <c r="G259" s="441"/>
      <c r="H259" s="441">
        <v>22.3</v>
      </c>
      <c r="I259" s="441" t="s">
        <v>492</v>
      </c>
      <c r="J259" s="442">
        <v>12</v>
      </c>
      <c r="K259" s="451">
        <v>1572</v>
      </c>
      <c r="L259" s="441"/>
      <c r="M259" s="452" t="s">
        <v>867</v>
      </c>
      <c r="N259" s="146"/>
    </row>
    <row r="260" spans="1:15" ht="29" x14ac:dyDescent="0.35">
      <c r="A260" s="281"/>
      <c r="B260" s="445" t="s">
        <v>874</v>
      </c>
      <c r="C260" s="441" t="s">
        <v>872</v>
      </c>
      <c r="D260" s="441" t="s">
        <v>296</v>
      </c>
      <c r="E260" s="450" t="s">
        <v>536</v>
      </c>
      <c r="F260" s="442">
        <v>43417</v>
      </c>
      <c r="G260" s="441"/>
      <c r="H260" s="441">
        <v>29.9</v>
      </c>
      <c r="I260" s="441" t="s">
        <v>492</v>
      </c>
      <c r="J260" s="442">
        <v>11</v>
      </c>
      <c r="K260" s="451">
        <v>1451</v>
      </c>
      <c r="L260" s="441"/>
      <c r="M260" s="452" t="s">
        <v>867</v>
      </c>
      <c r="N260" s="146"/>
    </row>
    <row r="261" spans="1:15" ht="29" x14ac:dyDescent="0.35">
      <c r="A261" s="281"/>
      <c r="B261" s="445" t="s">
        <v>875</v>
      </c>
      <c r="C261" s="441" t="s">
        <v>869</v>
      </c>
      <c r="D261" s="441" t="s">
        <v>296</v>
      </c>
      <c r="E261" s="450" t="s">
        <v>536</v>
      </c>
      <c r="F261" s="442">
        <v>19561</v>
      </c>
      <c r="G261" s="441"/>
      <c r="H261" s="441">
        <v>4</v>
      </c>
      <c r="I261" s="441" t="s">
        <v>539</v>
      </c>
      <c r="J261" s="442">
        <v>11</v>
      </c>
      <c r="K261" s="451">
        <v>4837</v>
      </c>
      <c r="L261" s="441"/>
      <c r="M261" s="452" t="s">
        <v>870</v>
      </c>
      <c r="N261" s="146"/>
    </row>
    <row r="262" spans="1:15" ht="29" x14ac:dyDescent="0.35">
      <c r="A262" s="281"/>
      <c r="B262" s="445" t="s">
        <v>876</v>
      </c>
      <c r="C262" s="441" t="s">
        <v>872</v>
      </c>
      <c r="D262" s="441" t="s">
        <v>296</v>
      </c>
      <c r="E262" s="450" t="s">
        <v>536</v>
      </c>
      <c r="F262" s="442">
        <v>27700</v>
      </c>
      <c r="G262" s="441"/>
      <c r="H262" s="441">
        <v>27.3</v>
      </c>
      <c r="I262" s="441" t="s">
        <v>492</v>
      </c>
      <c r="J262" s="442">
        <v>8</v>
      </c>
      <c r="K262" s="451">
        <v>1016</v>
      </c>
      <c r="L262" s="441"/>
      <c r="M262" s="452" t="s">
        <v>867</v>
      </c>
      <c r="N262" s="146"/>
    </row>
    <row r="263" spans="1:15" ht="33.75" customHeight="1" x14ac:dyDescent="0.35">
      <c r="A263" s="281"/>
      <c r="B263" s="445" t="s">
        <v>879</v>
      </c>
      <c r="C263" s="441" t="s">
        <v>878</v>
      </c>
      <c r="D263" s="441" t="s">
        <v>296</v>
      </c>
      <c r="E263" s="450" t="s">
        <v>536</v>
      </c>
      <c r="F263" s="442">
        <v>19772.34</v>
      </c>
      <c r="G263" s="441"/>
      <c r="H263" s="441">
        <v>5.6</v>
      </c>
      <c r="I263" s="441" t="s">
        <v>539</v>
      </c>
      <c r="J263" s="442">
        <v>8</v>
      </c>
      <c r="K263" s="451">
        <v>3501</v>
      </c>
      <c r="L263" s="441"/>
      <c r="M263" s="452" t="s">
        <v>877</v>
      </c>
      <c r="N263" s="146"/>
    </row>
    <row r="264" spans="1:15" ht="29" x14ac:dyDescent="0.35">
      <c r="A264" s="281"/>
      <c r="B264" s="445" t="s">
        <v>880</v>
      </c>
      <c r="C264" s="441" t="s">
        <v>872</v>
      </c>
      <c r="D264" s="441" t="s">
        <v>256</v>
      </c>
      <c r="E264" s="450" t="s">
        <v>536</v>
      </c>
      <c r="F264" s="442">
        <v>43200</v>
      </c>
      <c r="G264" s="441"/>
      <c r="H264" s="441">
        <v>42.4</v>
      </c>
      <c r="I264" s="441" t="s">
        <v>492</v>
      </c>
      <c r="J264" s="442">
        <v>8</v>
      </c>
      <c r="K264" s="451">
        <v>1081</v>
      </c>
      <c r="L264" s="441"/>
      <c r="M264" s="452" t="s">
        <v>867</v>
      </c>
      <c r="N264" s="146"/>
    </row>
    <row r="265" spans="1:15" ht="36" customHeight="1" thickBot="1" x14ac:dyDescent="0.4">
      <c r="A265" s="281"/>
      <c r="B265" s="448" t="s">
        <v>881</v>
      </c>
      <c r="C265" s="453" t="s">
        <v>869</v>
      </c>
      <c r="D265" s="453" t="s">
        <v>296</v>
      </c>
      <c r="E265" s="454" t="s">
        <v>536</v>
      </c>
      <c r="F265" s="455">
        <v>31924.38</v>
      </c>
      <c r="G265" s="453"/>
      <c r="H265" s="453">
        <v>10.9</v>
      </c>
      <c r="I265" s="453" t="s">
        <v>539</v>
      </c>
      <c r="J265" s="455">
        <v>7</v>
      </c>
      <c r="K265" s="456">
        <v>2917</v>
      </c>
      <c r="L265" s="453"/>
      <c r="M265" s="457" t="s">
        <v>870</v>
      </c>
      <c r="N265" s="146"/>
    </row>
    <row r="266" spans="1:15" x14ac:dyDescent="0.35">
      <c r="A266" s="279"/>
      <c r="B266" s="172"/>
      <c r="C266" s="171"/>
      <c r="D266" s="148"/>
      <c r="E266" s="148"/>
      <c r="F266" s="148"/>
      <c r="G266" s="148"/>
      <c r="H266" s="148"/>
      <c r="I266" s="148"/>
      <c r="J266" s="148"/>
      <c r="K266" s="148"/>
      <c r="L266" s="148"/>
      <c r="M266" s="280"/>
      <c r="N266" s="146"/>
    </row>
    <row r="267" spans="1:15" x14ac:dyDescent="0.35">
      <c r="A267" s="279" t="s">
        <v>144</v>
      </c>
      <c r="B267" s="516" t="s">
        <v>656</v>
      </c>
      <c r="C267" s="517"/>
      <c r="D267" s="517"/>
      <c r="E267" s="517"/>
      <c r="F267" s="148"/>
      <c r="G267" s="148"/>
      <c r="H267" s="148"/>
      <c r="I267" s="148"/>
      <c r="J267" s="148"/>
      <c r="K267" s="148"/>
      <c r="L267" s="148"/>
      <c r="M267" s="280"/>
      <c r="N267" s="146"/>
    </row>
    <row r="268" spans="1:15" ht="33.75" customHeight="1" thickBot="1" x14ac:dyDescent="0.4">
      <c r="A268" s="282"/>
      <c r="B268" s="523" t="s">
        <v>657</v>
      </c>
      <c r="C268" s="523"/>
      <c r="D268" s="523"/>
      <c r="E268" s="523"/>
      <c r="F268" s="148"/>
      <c r="G268" s="148"/>
      <c r="H268" s="148"/>
      <c r="I268" s="148"/>
      <c r="J268" s="148"/>
      <c r="K268" s="148"/>
      <c r="L268" s="148"/>
      <c r="M268" s="280"/>
      <c r="N268" s="170"/>
    </row>
    <row r="269" spans="1:15" ht="31" x14ac:dyDescent="0.35">
      <c r="A269" s="282"/>
      <c r="B269" s="156" t="s">
        <v>132</v>
      </c>
      <c r="C269" s="155" t="s">
        <v>131</v>
      </c>
      <c r="D269" s="155" t="s">
        <v>130</v>
      </c>
      <c r="E269" s="154" t="s">
        <v>8</v>
      </c>
      <c r="F269" s="233"/>
      <c r="G269" s="148"/>
      <c r="H269" s="148"/>
      <c r="I269" s="148"/>
      <c r="J269" s="148"/>
      <c r="K269" s="148"/>
      <c r="L269" s="148"/>
      <c r="M269" s="280"/>
      <c r="N269" s="169"/>
      <c r="O269" s="146"/>
    </row>
    <row r="270" spans="1:15" ht="72.5" x14ac:dyDescent="0.35">
      <c r="A270" s="282"/>
      <c r="B270" s="445" t="s">
        <v>129</v>
      </c>
      <c r="C270" s="442"/>
      <c r="D270" s="442" t="s">
        <v>510</v>
      </c>
      <c r="E270" s="444" t="s">
        <v>882</v>
      </c>
      <c r="F270" s="233"/>
      <c r="G270" s="148"/>
      <c r="H270" s="148"/>
      <c r="I270" s="148"/>
      <c r="J270" s="148"/>
      <c r="K270" s="148"/>
      <c r="L270" s="148"/>
      <c r="M270" s="280"/>
      <c r="N270" s="169"/>
      <c r="O270" s="146"/>
    </row>
    <row r="271" spans="1:15" x14ac:dyDescent="0.35">
      <c r="A271" s="282"/>
      <c r="B271" s="445" t="s">
        <v>128</v>
      </c>
      <c r="C271" s="442"/>
      <c r="D271" s="442"/>
      <c r="E271" s="444"/>
      <c r="F271" s="233"/>
      <c r="G271" s="148"/>
      <c r="H271" s="148"/>
      <c r="I271" s="148"/>
      <c r="J271" s="148"/>
      <c r="K271" s="148"/>
      <c r="L271" s="148"/>
      <c r="M271" s="280"/>
      <c r="N271" s="169"/>
      <c r="O271" s="146"/>
    </row>
    <row r="272" spans="1:15" ht="87" x14ac:dyDescent="0.35">
      <c r="A272" s="282"/>
      <c r="B272" s="445" t="s">
        <v>127</v>
      </c>
      <c r="C272" s="442"/>
      <c r="D272" s="442" t="s">
        <v>534</v>
      </c>
      <c r="E272" s="444" t="s">
        <v>884</v>
      </c>
      <c r="F272" s="233"/>
      <c r="G272" s="148"/>
      <c r="H272" s="148"/>
      <c r="I272" s="148"/>
      <c r="J272" s="148"/>
      <c r="K272" s="148"/>
      <c r="L272" s="148"/>
      <c r="M272" s="280"/>
      <c r="N272" s="169"/>
      <c r="O272" s="146"/>
    </row>
    <row r="273" spans="1:15" ht="116" x14ac:dyDescent="0.35">
      <c r="A273" s="282"/>
      <c r="B273" s="445" t="s">
        <v>126</v>
      </c>
      <c r="C273" s="442"/>
      <c r="D273" s="442" t="s">
        <v>534</v>
      </c>
      <c r="E273" s="444" t="s">
        <v>883</v>
      </c>
      <c r="F273" s="233"/>
      <c r="G273" s="148"/>
      <c r="H273" s="148"/>
      <c r="I273" s="148"/>
      <c r="J273" s="148"/>
      <c r="K273" s="148"/>
      <c r="L273" s="148"/>
      <c r="M273" s="280"/>
      <c r="N273" s="169"/>
      <c r="O273" s="146"/>
    </row>
    <row r="274" spans="1:15" ht="58" x14ac:dyDescent="0.35">
      <c r="A274" s="282"/>
      <c r="B274" s="446" t="s">
        <v>125</v>
      </c>
      <c r="C274" s="447"/>
      <c r="D274" s="447" t="s">
        <v>510</v>
      </c>
      <c r="E274" s="458" t="s">
        <v>885</v>
      </c>
      <c r="F274" s="233"/>
      <c r="G274" s="148"/>
      <c r="H274" s="148"/>
      <c r="I274" s="148"/>
      <c r="J274" s="148"/>
      <c r="K274" s="148"/>
      <c r="L274" s="148"/>
      <c r="M274" s="280"/>
      <c r="N274" s="169"/>
      <c r="O274" s="146"/>
    </row>
    <row r="275" spans="1:15" x14ac:dyDescent="0.35">
      <c r="A275" s="282"/>
      <c r="B275" s="446" t="s">
        <v>124</v>
      </c>
      <c r="C275" s="447"/>
      <c r="D275" s="447"/>
      <c r="E275" s="458"/>
      <c r="F275" s="233"/>
      <c r="G275" s="148"/>
      <c r="H275" s="148"/>
      <c r="I275" s="148"/>
      <c r="J275" s="148"/>
      <c r="K275" s="148"/>
      <c r="L275" s="148"/>
      <c r="M275" s="280"/>
      <c r="N275" s="169"/>
      <c r="O275" s="146"/>
    </row>
    <row r="276" spans="1:15" ht="15" thickBot="1" x14ac:dyDescent="0.4">
      <c r="A276" s="282"/>
      <c r="B276" s="87" t="s">
        <v>123</v>
      </c>
      <c r="C276" s="158"/>
      <c r="D276" s="158">
        <f>(SUMIF(D270:D275,"Increase",C270:C275))-(SUMIF(D270:D275,"Decrease",C270:C275))</f>
        <v>0</v>
      </c>
      <c r="E276" s="157"/>
      <c r="F276" s="233"/>
      <c r="G276" s="148"/>
      <c r="H276" s="148"/>
      <c r="I276" s="148"/>
      <c r="J276" s="148"/>
      <c r="K276" s="148"/>
      <c r="L276" s="148"/>
      <c r="M276" s="280"/>
      <c r="N276" s="169"/>
      <c r="O276" s="146"/>
    </row>
    <row r="277" spans="1:15" x14ac:dyDescent="0.35">
      <c r="A277" s="282"/>
      <c r="B277" s="233"/>
      <c r="C277" s="233"/>
      <c r="D277" s="233"/>
      <c r="E277" s="233"/>
      <c r="F277" s="148"/>
      <c r="G277" s="148"/>
      <c r="H277" s="148"/>
      <c r="I277" s="148"/>
      <c r="J277" s="148"/>
      <c r="K277" s="148"/>
      <c r="L277" s="148"/>
      <c r="M277" s="280"/>
      <c r="N277" s="168"/>
    </row>
    <row r="278" spans="1:15" x14ac:dyDescent="0.35">
      <c r="A278" s="282" t="s">
        <v>143</v>
      </c>
      <c r="B278" s="233" t="s">
        <v>607</v>
      </c>
      <c r="C278" s="233"/>
      <c r="D278" s="233"/>
      <c r="E278" s="233"/>
      <c r="F278" s="148"/>
      <c r="G278" s="148"/>
      <c r="H278" s="148"/>
      <c r="I278" s="148"/>
      <c r="J278" s="148"/>
      <c r="K278" s="148"/>
      <c r="L278" s="148"/>
      <c r="M278" s="280"/>
      <c r="N278" s="146"/>
    </row>
    <row r="279" spans="1:15" ht="57.75" customHeight="1" thickBot="1" x14ac:dyDescent="0.4">
      <c r="A279" s="282"/>
      <c r="B279" s="505" t="s">
        <v>142</v>
      </c>
      <c r="C279" s="505"/>
      <c r="D279" s="505"/>
      <c r="E279" s="505"/>
      <c r="F279" s="148"/>
      <c r="G279" s="148"/>
      <c r="H279" s="148"/>
      <c r="I279" s="148"/>
      <c r="J279" s="148"/>
      <c r="K279" s="148"/>
      <c r="L279" s="148"/>
      <c r="M279" s="280"/>
      <c r="N279" s="146"/>
    </row>
    <row r="280" spans="1:15" ht="31" x14ac:dyDescent="0.35">
      <c r="A280" s="282"/>
      <c r="B280" s="156" t="s">
        <v>132</v>
      </c>
      <c r="C280" s="155" t="s">
        <v>141</v>
      </c>
      <c r="D280" s="154" t="s">
        <v>8</v>
      </c>
      <c r="E280" s="233"/>
      <c r="F280" s="148"/>
      <c r="G280" s="148"/>
      <c r="H280" s="148"/>
      <c r="I280" s="148"/>
      <c r="J280" s="148"/>
      <c r="K280" s="148"/>
      <c r="L280" s="148"/>
      <c r="M280" s="280"/>
      <c r="N280" s="146"/>
    </row>
    <row r="281" spans="1:15" s="165" customFormat="1" ht="409.5" x14ac:dyDescent="0.35">
      <c r="A281" s="284"/>
      <c r="B281" s="445" t="s">
        <v>140</v>
      </c>
      <c r="C281" s="442"/>
      <c r="D281" s="444" t="s">
        <v>886</v>
      </c>
      <c r="E281" s="167"/>
      <c r="F281" s="166"/>
      <c r="G281" s="166"/>
      <c r="H281" s="166"/>
      <c r="I281" s="166"/>
      <c r="J281" s="166"/>
      <c r="K281" s="166"/>
      <c r="L281" s="166"/>
      <c r="M281" s="285"/>
      <c r="N281" s="146"/>
    </row>
    <row r="282" spans="1:15" s="165" customFormat="1" x14ac:dyDescent="0.35">
      <c r="A282" s="284"/>
      <c r="B282" s="445" t="s">
        <v>139</v>
      </c>
      <c r="C282" s="442"/>
      <c r="D282" s="444"/>
      <c r="E282" s="167"/>
      <c r="F282" s="166"/>
      <c r="G282" s="166"/>
      <c r="H282" s="166"/>
      <c r="I282" s="166"/>
      <c r="J282" s="166"/>
      <c r="K282" s="166"/>
      <c r="L282" s="166"/>
      <c r="M282" s="285"/>
      <c r="N282" s="146"/>
    </row>
    <row r="283" spans="1:15" s="165" customFormat="1" x14ac:dyDescent="0.35">
      <c r="A283" s="284"/>
      <c r="B283" s="445" t="s">
        <v>138</v>
      </c>
      <c r="C283" s="442"/>
      <c r="D283" s="444"/>
      <c r="E283" s="167"/>
      <c r="F283" s="166"/>
      <c r="G283" s="166"/>
      <c r="H283" s="166"/>
      <c r="I283" s="166"/>
      <c r="J283" s="166"/>
      <c r="K283" s="166"/>
      <c r="L283" s="166"/>
      <c r="M283" s="285"/>
      <c r="N283" s="146"/>
    </row>
    <row r="284" spans="1:15" s="165" customFormat="1" ht="188.25" customHeight="1" x14ac:dyDescent="0.35">
      <c r="A284" s="284"/>
      <c r="B284" s="445" t="s">
        <v>3</v>
      </c>
      <c r="C284" s="442"/>
      <c r="D284" s="444" t="s">
        <v>887</v>
      </c>
      <c r="E284" s="167"/>
      <c r="F284" s="166"/>
      <c r="G284" s="166"/>
      <c r="H284" s="166"/>
      <c r="I284" s="166"/>
      <c r="J284" s="166"/>
      <c r="K284" s="166"/>
      <c r="L284" s="166"/>
      <c r="M284" s="285"/>
      <c r="N284" s="146"/>
    </row>
    <row r="285" spans="1:15" s="165" customFormat="1" ht="336.75" customHeight="1" x14ac:dyDescent="0.35">
      <c r="A285" s="284"/>
      <c r="B285" s="445" t="s">
        <v>137</v>
      </c>
      <c r="C285" s="442"/>
      <c r="D285" s="444" t="s">
        <v>888</v>
      </c>
      <c r="E285" s="167"/>
      <c r="F285" s="166"/>
      <c r="G285" s="166"/>
      <c r="H285" s="166"/>
      <c r="I285" s="166"/>
      <c r="J285" s="166"/>
      <c r="K285" s="166"/>
      <c r="L285" s="166"/>
      <c r="M285" s="285"/>
      <c r="N285" s="146"/>
    </row>
    <row r="286" spans="1:15" s="165" customFormat="1" ht="409.5" x14ac:dyDescent="0.35">
      <c r="A286" s="284"/>
      <c r="B286" s="445" t="s">
        <v>136</v>
      </c>
      <c r="C286" s="442"/>
      <c r="D286" s="444" t="s">
        <v>889</v>
      </c>
      <c r="E286" s="167"/>
      <c r="F286" s="166"/>
      <c r="G286" s="166"/>
      <c r="H286" s="166"/>
      <c r="I286" s="166"/>
      <c r="J286" s="166"/>
      <c r="K286" s="166"/>
      <c r="L286" s="166"/>
      <c r="M286" s="285"/>
      <c r="N286" s="146"/>
    </row>
    <row r="287" spans="1:15" s="165" customFormat="1" ht="284.25" customHeight="1" x14ac:dyDescent="0.35">
      <c r="A287" s="284"/>
      <c r="B287" s="445" t="s">
        <v>135</v>
      </c>
      <c r="C287" s="442"/>
      <c r="D287" s="444" t="s">
        <v>890</v>
      </c>
      <c r="E287" s="167"/>
      <c r="F287" s="166"/>
      <c r="G287" s="166"/>
      <c r="H287" s="166"/>
      <c r="I287" s="166"/>
      <c r="J287" s="166"/>
      <c r="K287" s="166"/>
      <c r="L287" s="166"/>
      <c r="M287" s="285"/>
      <c r="N287" s="146"/>
    </row>
    <row r="288" spans="1:15" s="165" customFormat="1" ht="409.5" x14ac:dyDescent="0.35">
      <c r="A288" s="284"/>
      <c r="B288" s="445" t="s">
        <v>126</v>
      </c>
      <c r="C288" s="442"/>
      <c r="D288" s="444" t="s">
        <v>891</v>
      </c>
      <c r="E288" s="167"/>
      <c r="F288" s="166"/>
      <c r="G288" s="166"/>
      <c r="H288" s="166"/>
      <c r="I288" s="166"/>
      <c r="J288" s="166"/>
      <c r="K288" s="166"/>
      <c r="L288" s="166"/>
      <c r="M288" s="285"/>
      <c r="N288" s="146"/>
    </row>
    <row r="289" spans="1:15" s="165" customFormat="1" x14ac:dyDescent="0.35">
      <c r="A289" s="284"/>
      <c r="B289" s="446" t="s">
        <v>125</v>
      </c>
      <c r="C289" s="447"/>
      <c r="D289" s="458"/>
      <c r="E289" s="167"/>
      <c r="F289" s="166"/>
      <c r="G289" s="166"/>
      <c r="H289" s="166"/>
      <c r="I289" s="166"/>
      <c r="J289" s="166"/>
      <c r="K289" s="166"/>
      <c r="L289" s="166"/>
      <c r="M289" s="285"/>
      <c r="N289" s="146"/>
    </row>
    <row r="290" spans="1:15" s="165" customFormat="1" x14ac:dyDescent="0.35">
      <c r="A290" s="284"/>
      <c r="B290" s="446" t="s">
        <v>124</v>
      </c>
      <c r="C290" s="447"/>
      <c r="D290" s="458"/>
      <c r="E290" s="167"/>
      <c r="F290" s="166"/>
      <c r="G290" s="166"/>
      <c r="H290" s="166"/>
      <c r="I290" s="166"/>
      <c r="J290" s="166"/>
      <c r="K290" s="166"/>
      <c r="L290" s="166"/>
      <c r="M290" s="285"/>
      <c r="N290" s="146"/>
    </row>
    <row r="291" spans="1:15" ht="15" thickBot="1" x14ac:dyDescent="0.4">
      <c r="A291" s="282"/>
      <c r="B291" s="87" t="s">
        <v>123</v>
      </c>
      <c r="C291" s="158">
        <f>SUM(C281:C290)</f>
        <v>0</v>
      </c>
      <c r="D291" s="157"/>
      <c r="E291" s="233"/>
      <c r="F291" s="148"/>
      <c r="G291" s="148"/>
      <c r="H291" s="148"/>
      <c r="I291" s="148"/>
      <c r="J291" s="148"/>
      <c r="K291" s="148"/>
      <c r="L291" s="148"/>
      <c r="M291" s="280"/>
      <c r="N291" s="146"/>
    </row>
    <row r="292" spans="1:15" ht="14.25" customHeight="1" x14ac:dyDescent="0.35">
      <c r="A292" s="282"/>
      <c r="B292" s="233"/>
      <c r="C292" s="233"/>
      <c r="D292" s="233"/>
      <c r="E292" s="233"/>
      <c r="F292" s="148"/>
      <c r="G292" s="148"/>
      <c r="H292" s="148"/>
      <c r="I292" s="148"/>
      <c r="J292" s="148"/>
      <c r="K292" s="148"/>
      <c r="L292" s="148"/>
      <c r="M292" s="280"/>
      <c r="N292" s="146"/>
    </row>
    <row r="293" spans="1:15" x14ac:dyDescent="0.35">
      <c r="A293" s="279" t="s">
        <v>134</v>
      </c>
      <c r="B293" s="516" t="s">
        <v>133</v>
      </c>
      <c r="C293" s="517"/>
      <c r="D293" s="517"/>
      <c r="E293" s="517"/>
      <c r="F293" s="148"/>
      <c r="G293" s="148"/>
      <c r="H293" s="148"/>
      <c r="I293" s="148"/>
      <c r="J293" s="148"/>
      <c r="K293" s="148"/>
      <c r="L293" s="148"/>
      <c r="M293" s="280"/>
      <c r="N293" s="146"/>
    </row>
    <row r="294" spans="1:15" ht="35.25" customHeight="1" thickBot="1" x14ac:dyDescent="0.4">
      <c r="A294" s="282"/>
      <c r="B294" s="505" t="s">
        <v>608</v>
      </c>
      <c r="C294" s="505"/>
      <c r="D294" s="505"/>
      <c r="E294" s="505"/>
      <c r="F294" s="148"/>
      <c r="G294" s="148"/>
      <c r="H294" s="148"/>
      <c r="I294" s="148"/>
      <c r="J294" s="148"/>
      <c r="K294" s="148"/>
      <c r="L294" s="148"/>
      <c r="M294" s="280"/>
      <c r="N294" s="146"/>
    </row>
    <row r="295" spans="1:15" ht="31" x14ac:dyDescent="0.35">
      <c r="A295" s="282"/>
      <c r="B295" s="156" t="s">
        <v>132</v>
      </c>
      <c r="C295" s="155" t="s">
        <v>131</v>
      </c>
      <c r="D295" s="155" t="s">
        <v>130</v>
      </c>
      <c r="E295" s="154" t="s">
        <v>8</v>
      </c>
      <c r="F295" s="233"/>
      <c r="G295" s="148"/>
      <c r="H295" s="148"/>
      <c r="I295" s="148"/>
      <c r="J295" s="148"/>
      <c r="K295" s="148"/>
      <c r="L295" s="148"/>
      <c r="M295" s="280"/>
      <c r="N295" s="146"/>
      <c r="O295" s="146"/>
    </row>
    <row r="296" spans="1:15" x14ac:dyDescent="0.35">
      <c r="A296" s="282"/>
      <c r="B296" s="164" t="s">
        <v>129</v>
      </c>
      <c r="C296" s="163"/>
      <c r="D296" s="163"/>
      <c r="E296" s="162"/>
      <c r="F296" s="233"/>
      <c r="G296" s="148"/>
      <c r="H296" s="148"/>
      <c r="I296" s="148"/>
      <c r="J296" s="148"/>
      <c r="K296" s="148"/>
      <c r="L296" s="148"/>
      <c r="M296" s="280"/>
      <c r="N296" s="146"/>
      <c r="O296" s="146"/>
    </row>
    <row r="297" spans="1:15" x14ac:dyDescent="0.35">
      <c r="A297" s="282"/>
      <c r="B297" s="164" t="s">
        <v>128</v>
      </c>
      <c r="C297" s="163"/>
      <c r="D297" s="163"/>
      <c r="E297" s="162"/>
      <c r="F297" s="233"/>
      <c r="G297" s="148"/>
      <c r="H297" s="148"/>
      <c r="I297" s="148"/>
      <c r="J297" s="148"/>
      <c r="K297" s="148"/>
      <c r="L297" s="148"/>
      <c r="M297" s="280"/>
      <c r="N297" s="146"/>
      <c r="O297" s="146"/>
    </row>
    <row r="298" spans="1:15" x14ac:dyDescent="0.35">
      <c r="A298" s="282"/>
      <c r="B298" s="164" t="s">
        <v>127</v>
      </c>
      <c r="C298" s="163"/>
      <c r="D298" s="163"/>
      <c r="E298" s="162"/>
      <c r="F298" s="233"/>
      <c r="G298" s="148"/>
      <c r="H298" s="148"/>
      <c r="I298" s="148"/>
      <c r="J298" s="148"/>
      <c r="K298" s="148"/>
      <c r="L298" s="148"/>
      <c r="M298" s="280"/>
      <c r="N298" s="146"/>
      <c r="O298" s="146"/>
    </row>
    <row r="299" spans="1:15" x14ac:dyDescent="0.35">
      <c r="A299" s="282"/>
      <c r="B299" s="164" t="s">
        <v>126</v>
      </c>
      <c r="C299" s="163"/>
      <c r="D299" s="163"/>
      <c r="E299" s="162"/>
      <c r="F299" s="233"/>
      <c r="G299" s="148"/>
      <c r="H299" s="148"/>
      <c r="I299" s="148"/>
      <c r="J299" s="148"/>
      <c r="K299" s="148"/>
      <c r="L299" s="148"/>
      <c r="M299" s="280"/>
      <c r="N299" s="146"/>
      <c r="O299" s="146"/>
    </row>
    <row r="300" spans="1:15" x14ac:dyDescent="0.35">
      <c r="A300" s="282"/>
      <c r="B300" s="161" t="s">
        <v>125</v>
      </c>
      <c r="C300" s="160"/>
      <c r="D300" s="160"/>
      <c r="E300" s="159"/>
      <c r="F300" s="233"/>
      <c r="G300" s="148"/>
      <c r="H300" s="148"/>
      <c r="I300" s="148"/>
      <c r="J300" s="148"/>
      <c r="K300" s="148"/>
      <c r="L300" s="148"/>
      <c r="M300" s="280"/>
      <c r="N300" s="146"/>
      <c r="O300" s="146"/>
    </row>
    <row r="301" spans="1:15" x14ac:dyDescent="0.35">
      <c r="A301" s="282"/>
      <c r="B301" s="161" t="s">
        <v>124</v>
      </c>
      <c r="C301" s="160"/>
      <c r="D301" s="160"/>
      <c r="E301" s="159"/>
      <c r="F301" s="233"/>
      <c r="G301" s="148"/>
      <c r="H301" s="148"/>
      <c r="I301" s="148"/>
      <c r="J301" s="148"/>
      <c r="K301" s="148"/>
      <c r="L301" s="148"/>
      <c r="M301" s="280"/>
      <c r="N301" s="146"/>
      <c r="O301" s="146"/>
    </row>
    <row r="302" spans="1:15" ht="15" thickBot="1" x14ac:dyDescent="0.4">
      <c r="A302" s="282"/>
      <c r="B302" s="87" t="s">
        <v>123</v>
      </c>
      <c r="C302" s="158"/>
      <c r="D302" s="158">
        <f>(SUMIF(D296:D301,"Increase",C296:C301))-(SUMIF(D296:D301,"Decrease",C296:C301))</f>
        <v>0</v>
      </c>
      <c r="E302" s="157"/>
      <c r="F302" s="233"/>
      <c r="G302" s="148"/>
      <c r="H302" s="148"/>
      <c r="I302" s="148"/>
      <c r="J302" s="148"/>
      <c r="K302" s="148"/>
      <c r="L302" s="148"/>
      <c r="M302" s="280"/>
      <c r="N302" s="146"/>
      <c r="O302" s="146"/>
    </row>
    <row r="303" spans="1:15" x14ac:dyDescent="0.35">
      <c r="A303" s="282"/>
      <c r="B303" s="148"/>
      <c r="C303" s="148"/>
      <c r="D303" s="148"/>
      <c r="E303" s="148"/>
      <c r="F303" s="148"/>
      <c r="G303" s="148"/>
      <c r="H303" s="148"/>
      <c r="I303" s="148"/>
      <c r="J303" s="148"/>
      <c r="K303" s="148"/>
      <c r="L303" s="148"/>
      <c r="M303" s="280"/>
      <c r="N303" s="146"/>
      <c r="O303" s="146"/>
    </row>
    <row r="304" spans="1:15" x14ac:dyDescent="0.35">
      <c r="A304" s="279" t="s">
        <v>122</v>
      </c>
      <c r="B304" s="516" t="s">
        <v>671</v>
      </c>
      <c r="C304" s="517"/>
      <c r="D304" s="517"/>
      <c r="E304" s="517"/>
      <c r="F304" s="148"/>
      <c r="G304" s="148"/>
      <c r="H304" s="148"/>
      <c r="I304" s="148"/>
      <c r="J304" s="148"/>
      <c r="K304" s="148"/>
      <c r="L304" s="148"/>
      <c r="M304" s="280"/>
      <c r="N304" s="146"/>
    </row>
    <row r="305" spans="1:14" ht="32.25" customHeight="1" thickBot="1" x14ac:dyDescent="0.4">
      <c r="A305" s="282"/>
      <c r="B305" s="505" t="s">
        <v>672</v>
      </c>
      <c r="C305" s="505"/>
      <c r="D305" s="505"/>
      <c r="E305" s="505"/>
      <c r="F305" s="148"/>
      <c r="G305" s="148"/>
      <c r="H305" s="148"/>
      <c r="I305" s="148"/>
      <c r="J305" s="148"/>
      <c r="K305" s="148"/>
      <c r="L305" s="148"/>
      <c r="M305" s="280"/>
      <c r="N305" s="146"/>
    </row>
    <row r="306" spans="1:14" ht="31" x14ac:dyDescent="0.35">
      <c r="A306" s="282"/>
      <c r="B306" s="156" t="s">
        <v>121</v>
      </c>
      <c r="C306" s="155" t="s">
        <v>120</v>
      </c>
      <c r="D306" s="154" t="s">
        <v>8</v>
      </c>
      <c r="E306" s="233"/>
      <c r="F306" s="148"/>
      <c r="G306" s="148"/>
      <c r="H306" s="148"/>
      <c r="I306" s="148"/>
      <c r="J306" s="148"/>
      <c r="K306" s="148"/>
      <c r="L306" s="148"/>
      <c r="M306" s="280"/>
      <c r="N306" s="146"/>
    </row>
    <row r="307" spans="1:14" ht="408.75" customHeight="1" thickBot="1" x14ac:dyDescent="0.4">
      <c r="A307" s="282"/>
      <c r="B307" s="465" t="s">
        <v>119</v>
      </c>
      <c r="C307" s="455"/>
      <c r="D307" s="468" t="s">
        <v>992</v>
      </c>
      <c r="E307" s="233"/>
      <c r="F307" s="148"/>
      <c r="G307" s="148"/>
      <c r="H307" s="148"/>
      <c r="I307" s="148"/>
      <c r="J307" s="148"/>
      <c r="K307" s="148"/>
      <c r="L307" s="148"/>
      <c r="M307" s="280"/>
      <c r="N307" s="146"/>
    </row>
    <row r="308" spans="1:14" ht="17.25" customHeight="1" x14ac:dyDescent="0.35">
      <c r="A308" s="282"/>
      <c r="B308" s="233"/>
      <c r="C308" s="233"/>
      <c r="D308" s="233"/>
      <c r="E308" s="233"/>
      <c r="F308" s="148"/>
      <c r="G308" s="148"/>
      <c r="H308" s="148"/>
      <c r="I308" s="148"/>
      <c r="J308" s="148"/>
      <c r="K308" s="148"/>
      <c r="L308" s="148"/>
      <c r="M308" s="280"/>
      <c r="N308" s="146"/>
    </row>
    <row r="309" spans="1:14" ht="18.5" x14ac:dyDescent="0.35">
      <c r="A309" s="277"/>
      <c r="B309" s="150" t="s">
        <v>71</v>
      </c>
      <c r="C309" s="150"/>
      <c r="D309" s="150"/>
      <c r="E309" s="150"/>
      <c r="F309" s="150"/>
      <c r="G309" s="150"/>
      <c r="H309" s="150"/>
      <c r="I309" s="150"/>
      <c r="J309" s="150"/>
      <c r="K309" s="150"/>
      <c r="L309" s="150"/>
      <c r="M309" s="278"/>
      <c r="N309" s="146"/>
    </row>
    <row r="310" spans="1:14" x14ac:dyDescent="0.35">
      <c r="A310" s="279" t="s">
        <v>118</v>
      </c>
      <c r="B310" s="516" t="s">
        <v>69</v>
      </c>
      <c r="C310" s="517"/>
      <c r="D310" s="517"/>
      <c r="E310" s="517"/>
      <c r="F310" s="148"/>
      <c r="G310" s="148"/>
      <c r="H310" s="148"/>
      <c r="I310" s="148"/>
      <c r="J310" s="148"/>
      <c r="K310" s="148"/>
      <c r="L310" s="148"/>
      <c r="M310" s="280"/>
      <c r="N310" s="146"/>
    </row>
    <row r="311" spans="1:14" ht="30.75" customHeight="1" thickBot="1" x14ac:dyDescent="0.4">
      <c r="A311" s="282"/>
      <c r="B311" s="505" t="s">
        <v>609</v>
      </c>
      <c r="C311" s="505"/>
      <c r="D311" s="505"/>
      <c r="E311" s="505"/>
      <c r="F311" s="148"/>
      <c r="G311" s="148"/>
      <c r="H311" s="148"/>
      <c r="I311" s="148"/>
      <c r="J311" s="148"/>
      <c r="K311" s="148"/>
      <c r="L311" s="148"/>
      <c r="M311" s="280"/>
      <c r="N311" s="146"/>
    </row>
    <row r="312" spans="1:14" ht="63" customHeight="1" thickBot="1" x14ac:dyDescent="0.4">
      <c r="A312" s="282"/>
      <c r="B312" s="489" t="s">
        <v>892</v>
      </c>
      <c r="C312" s="520"/>
      <c r="D312" s="520"/>
      <c r="E312" s="521"/>
      <c r="F312" s="148"/>
      <c r="G312" s="148"/>
      <c r="H312" s="148"/>
      <c r="I312" s="148"/>
      <c r="J312" s="148"/>
      <c r="K312" s="148"/>
      <c r="L312" s="148"/>
      <c r="M312" s="280"/>
      <c r="N312" s="146"/>
    </row>
    <row r="313" spans="1:14" ht="17.25" customHeight="1" x14ac:dyDescent="0.35">
      <c r="A313" s="282"/>
      <c r="B313" s="233"/>
      <c r="C313" s="233"/>
      <c r="D313" s="233"/>
      <c r="E313" s="233"/>
      <c r="F313" s="148"/>
      <c r="G313" s="148"/>
      <c r="H313" s="148"/>
      <c r="I313" s="148"/>
      <c r="J313" s="148"/>
      <c r="K313" s="148"/>
      <c r="L313" s="148"/>
      <c r="M313" s="280"/>
      <c r="N313" s="146"/>
    </row>
    <row r="314" spans="1:14" ht="18.5" x14ac:dyDescent="0.35">
      <c r="A314" s="286" t="s">
        <v>633</v>
      </c>
      <c r="B314" s="147" t="s">
        <v>117</v>
      </c>
      <c r="C314" s="147"/>
      <c r="D314" s="147"/>
      <c r="E314" s="147"/>
      <c r="F314" s="147"/>
      <c r="G314" s="147"/>
      <c r="H314" s="147"/>
      <c r="I314" s="147"/>
      <c r="J314" s="147"/>
      <c r="K314" s="147"/>
      <c r="L314" s="147"/>
      <c r="M314" s="287"/>
      <c r="N314" s="146"/>
    </row>
    <row r="315" spans="1:14" ht="18.5" x14ac:dyDescent="0.35">
      <c r="A315" s="288"/>
      <c r="B315" s="116" t="s">
        <v>116</v>
      </c>
      <c r="C315" s="116"/>
      <c r="D315" s="116"/>
      <c r="E315" s="116"/>
      <c r="F315" s="116"/>
      <c r="G315" s="116"/>
      <c r="H315" s="116"/>
      <c r="I315" s="116"/>
      <c r="J315" s="116"/>
      <c r="K315" s="116"/>
      <c r="L315" s="116"/>
      <c r="M315" s="289"/>
      <c r="N315" s="146"/>
    </row>
    <row r="316" spans="1:14" ht="21.75" customHeight="1" x14ac:dyDescent="0.35">
      <c r="A316" s="290" t="s">
        <v>115</v>
      </c>
      <c r="B316" s="145" t="s">
        <v>610</v>
      </c>
      <c r="C316" s="144"/>
      <c r="D316" s="144"/>
      <c r="E316" s="144"/>
      <c r="F316" s="114"/>
      <c r="G316" s="114"/>
      <c r="H316" s="114"/>
      <c r="I316" s="114"/>
      <c r="J316" s="114"/>
      <c r="K316" s="114"/>
      <c r="L316" s="114"/>
      <c r="M316" s="291"/>
      <c r="N316" s="146"/>
    </row>
    <row r="317" spans="1:14" ht="23.25" customHeight="1" thickBot="1" x14ac:dyDescent="0.4">
      <c r="A317" s="292"/>
      <c r="B317" s="494" t="s">
        <v>114</v>
      </c>
      <c r="C317" s="495"/>
      <c r="D317" s="495"/>
      <c r="E317" s="495"/>
      <c r="F317" s="114"/>
      <c r="G317" s="114"/>
      <c r="H317" s="114"/>
      <c r="I317" s="114"/>
      <c r="J317" s="114"/>
      <c r="K317" s="114"/>
      <c r="L317" s="114"/>
      <c r="M317" s="291"/>
      <c r="N317" s="146"/>
    </row>
    <row r="318" spans="1:14" ht="267" customHeight="1" thickBot="1" x14ac:dyDescent="0.4">
      <c r="A318" s="292"/>
      <c r="B318" s="489" t="s">
        <v>893</v>
      </c>
      <c r="C318" s="490"/>
      <c r="D318" s="490"/>
      <c r="E318" s="491"/>
      <c r="F318" s="114"/>
      <c r="G318" s="114"/>
      <c r="H318" s="114"/>
      <c r="I318" s="114"/>
      <c r="J318" s="114"/>
      <c r="K318" s="114"/>
      <c r="L318" s="114"/>
      <c r="M318" s="291"/>
      <c r="N318" s="146"/>
    </row>
    <row r="319" spans="1:14" ht="22.75" customHeight="1" x14ac:dyDescent="0.35">
      <c r="A319" s="292" t="s">
        <v>113</v>
      </c>
      <c r="B319" s="518" t="s">
        <v>611</v>
      </c>
      <c r="C319" s="519"/>
      <c r="D319" s="519"/>
      <c r="E319" s="519"/>
      <c r="F319" s="114"/>
      <c r="G319" s="114"/>
      <c r="H319" s="114"/>
      <c r="I319" s="114"/>
      <c r="J319" s="114"/>
      <c r="K319" s="114"/>
      <c r="L319" s="114"/>
      <c r="M319" s="291"/>
      <c r="N319" s="146"/>
    </row>
    <row r="320" spans="1:14" ht="37" customHeight="1" thickBot="1" x14ac:dyDescent="0.4">
      <c r="A320" s="292"/>
      <c r="B320" s="522" t="s">
        <v>635</v>
      </c>
      <c r="C320" s="515"/>
      <c r="D320" s="515"/>
      <c r="E320" s="515"/>
      <c r="F320" s="114"/>
      <c r="G320" s="114"/>
      <c r="H320" s="114"/>
      <c r="I320" s="114"/>
      <c r="J320" s="114"/>
      <c r="K320" s="114"/>
      <c r="L320" s="114"/>
      <c r="M320" s="291"/>
      <c r="N320" s="146"/>
    </row>
    <row r="321" spans="1:14" ht="409.6" customHeight="1" thickBot="1" x14ac:dyDescent="0.4">
      <c r="A321" s="292"/>
      <c r="B321" s="489" t="s">
        <v>894</v>
      </c>
      <c r="C321" s="490"/>
      <c r="D321" s="490"/>
      <c r="E321" s="491"/>
      <c r="F321" s="114"/>
      <c r="G321" s="114"/>
      <c r="H321" s="114"/>
      <c r="I321" s="114"/>
      <c r="J321" s="114"/>
      <c r="K321" s="114"/>
      <c r="L321" s="114"/>
      <c r="M321" s="291"/>
      <c r="N321" s="146"/>
    </row>
    <row r="322" spans="1:14" x14ac:dyDescent="0.35">
      <c r="A322" s="293"/>
      <c r="B322" s="143"/>
      <c r="C322" s="114"/>
      <c r="D322" s="114"/>
      <c r="E322" s="114"/>
      <c r="F322" s="114"/>
      <c r="G322" s="114"/>
      <c r="H322" s="114"/>
      <c r="I322" s="114"/>
      <c r="J322" s="114"/>
      <c r="K322" s="114"/>
      <c r="L322" s="114"/>
      <c r="M322" s="291"/>
      <c r="N322" s="146"/>
    </row>
    <row r="323" spans="1:14" ht="18.5" x14ac:dyDescent="0.35">
      <c r="A323" s="288"/>
      <c r="B323" s="116" t="s">
        <v>112</v>
      </c>
      <c r="C323" s="116"/>
      <c r="D323" s="116"/>
      <c r="E323" s="116"/>
      <c r="F323" s="116"/>
      <c r="G323" s="116"/>
      <c r="H323" s="116"/>
      <c r="I323" s="116"/>
      <c r="J323" s="116"/>
      <c r="K323" s="116"/>
      <c r="L323" s="116"/>
      <c r="M323" s="294"/>
      <c r="N323" s="146"/>
    </row>
    <row r="324" spans="1:14" ht="22.75" customHeight="1" x14ac:dyDescent="0.35">
      <c r="A324" s="292" t="s">
        <v>111</v>
      </c>
      <c r="B324" s="142" t="s">
        <v>612</v>
      </c>
      <c r="C324" s="114"/>
      <c r="D324" s="114"/>
      <c r="E324" s="114"/>
      <c r="F324" s="114"/>
      <c r="G324" s="114"/>
      <c r="H324" s="114"/>
      <c r="I324" s="114"/>
      <c r="J324" s="114"/>
      <c r="K324" s="114"/>
      <c r="L324" s="114"/>
      <c r="M324" s="291"/>
      <c r="N324" s="146"/>
    </row>
    <row r="325" spans="1:14" ht="33.75" customHeight="1" thickBot="1" x14ac:dyDescent="0.4">
      <c r="A325" s="295"/>
      <c r="B325" s="494" t="s">
        <v>110</v>
      </c>
      <c r="C325" s="495"/>
      <c r="D325" s="495"/>
      <c r="E325" s="495"/>
      <c r="F325" s="114"/>
      <c r="G325" s="114"/>
      <c r="H325" s="114"/>
      <c r="I325" s="114"/>
      <c r="J325" s="114"/>
      <c r="K325" s="114"/>
      <c r="L325" s="114"/>
      <c r="M325" s="291"/>
      <c r="N325" s="146"/>
    </row>
    <row r="326" spans="1:14" ht="409.6" customHeight="1" thickBot="1" x14ac:dyDescent="0.4">
      <c r="A326" s="295"/>
      <c r="B326" s="510" t="s">
        <v>895</v>
      </c>
      <c r="C326" s="490"/>
      <c r="D326" s="490"/>
      <c r="E326" s="491"/>
      <c r="F326" s="114"/>
      <c r="G326" s="114"/>
      <c r="H326" s="114"/>
      <c r="I326" s="114"/>
      <c r="J326" s="114"/>
      <c r="K326" s="114"/>
      <c r="L326" s="114"/>
      <c r="M326" s="291"/>
      <c r="N326" s="146"/>
    </row>
    <row r="327" spans="1:14" ht="42.75" customHeight="1" x14ac:dyDescent="0.35">
      <c r="A327" s="296" t="s">
        <v>109</v>
      </c>
      <c r="B327" s="508" t="s">
        <v>613</v>
      </c>
      <c r="C327" s="509"/>
      <c r="D327" s="509"/>
      <c r="E327" s="509"/>
      <c r="F327" s="114"/>
      <c r="G327" s="114"/>
      <c r="H327" s="114"/>
      <c r="I327" s="114"/>
      <c r="J327" s="114"/>
      <c r="K327" s="114"/>
      <c r="L327" s="114"/>
      <c r="M327" s="291"/>
      <c r="N327" s="146"/>
    </row>
    <row r="328" spans="1:14" ht="73.5" customHeight="1" x14ac:dyDescent="0.35">
      <c r="A328" s="297"/>
      <c r="B328" s="515" t="s">
        <v>614</v>
      </c>
      <c r="C328" s="515"/>
      <c r="D328" s="515"/>
      <c r="E328" s="515"/>
      <c r="F328" s="114"/>
      <c r="G328" s="114"/>
      <c r="H328" s="114"/>
      <c r="I328" s="114"/>
      <c r="J328" s="114"/>
      <c r="K328" s="114"/>
      <c r="L328" s="114"/>
      <c r="M328" s="291"/>
      <c r="N328" s="146"/>
    </row>
    <row r="329" spans="1:14" ht="48.75" customHeight="1" thickBot="1" x14ac:dyDescent="0.4">
      <c r="A329" s="298"/>
      <c r="B329" s="495" t="s">
        <v>636</v>
      </c>
      <c r="C329" s="495"/>
      <c r="D329" s="495"/>
      <c r="E329" s="495"/>
      <c r="F329" s="114"/>
      <c r="G329" s="114"/>
      <c r="H329" s="114"/>
      <c r="I329" s="114"/>
      <c r="J329" s="114"/>
      <c r="K329" s="114"/>
      <c r="L329" s="114"/>
      <c r="M329" s="291"/>
      <c r="N329" s="146"/>
    </row>
    <row r="330" spans="1:14" ht="32.25" customHeight="1" x14ac:dyDescent="0.35">
      <c r="A330" s="298"/>
      <c r="B330" s="141" t="s">
        <v>108</v>
      </c>
      <c r="C330" s="139" t="s">
        <v>107</v>
      </c>
      <c r="D330" s="139" t="s">
        <v>106</v>
      </c>
      <c r="E330" s="140" t="s">
        <v>105</v>
      </c>
      <c r="F330" s="139" t="s">
        <v>104</v>
      </c>
      <c r="G330" s="138" t="s">
        <v>8</v>
      </c>
      <c r="H330" s="114"/>
      <c r="I330" s="114"/>
      <c r="J330" s="114"/>
      <c r="K330" s="114"/>
      <c r="L330" s="114"/>
      <c r="M330" s="291"/>
      <c r="N330" s="146"/>
    </row>
    <row r="331" spans="1:14" ht="391.5" x14ac:dyDescent="0.35">
      <c r="A331" s="298"/>
      <c r="B331" s="136" t="s">
        <v>103</v>
      </c>
      <c r="C331" s="135" t="s">
        <v>102</v>
      </c>
      <c r="D331" s="130" t="s">
        <v>97</v>
      </c>
      <c r="E331" s="135" t="s">
        <v>411</v>
      </c>
      <c r="F331" s="441" t="s">
        <v>993</v>
      </c>
      <c r="G331" s="137"/>
      <c r="H331" s="114"/>
      <c r="I331" s="114"/>
      <c r="J331" s="114"/>
      <c r="K331" s="114"/>
      <c r="L331" s="114"/>
      <c r="M331" s="291"/>
      <c r="N331" s="146"/>
    </row>
    <row r="332" spans="1:14" ht="50.25" hidden="1" customHeight="1" x14ac:dyDescent="0.35">
      <c r="A332" s="298"/>
      <c r="B332" s="136" t="s">
        <v>103</v>
      </c>
      <c r="C332" s="135" t="s">
        <v>102</v>
      </c>
      <c r="D332" s="130" t="s">
        <v>97</v>
      </c>
      <c r="E332" s="135"/>
      <c r="F332" s="135"/>
      <c r="G332" s="137"/>
      <c r="H332" s="114"/>
      <c r="I332" s="114"/>
      <c r="J332" s="114"/>
      <c r="K332" s="114"/>
      <c r="L332" s="114"/>
      <c r="M332" s="291"/>
      <c r="N332" s="146"/>
    </row>
    <row r="333" spans="1:14" ht="50.25" hidden="1" customHeight="1" x14ac:dyDescent="0.35">
      <c r="A333" s="298"/>
      <c r="B333" s="136" t="s">
        <v>103</v>
      </c>
      <c r="C333" s="135" t="s">
        <v>102</v>
      </c>
      <c r="D333" s="130" t="s">
        <v>97</v>
      </c>
      <c r="E333" s="135"/>
      <c r="F333" s="135"/>
      <c r="G333" s="137"/>
      <c r="H333" s="114"/>
      <c r="I333" s="114"/>
      <c r="J333" s="114"/>
      <c r="K333" s="114"/>
      <c r="L333" s="114"/>
      <c r="M333" s="291"/>
      <c r="N333" s="146"/>
    </row>
    <row r="334" spans="1:14" ht="50.25" hidden="1" customHeight="1" x14ac:dyDescent="0.35">
      <c r="A334" s="298"/>
      <c r="B334" s="136" t="s">
        <v>103</v>
      </c>
      <c r="C334" s="135" t="s">
        <v>102</v>
      </c>
      <c r="D334" s="130" t="s">
        <v>97</v>
      </c>
      <c r="E334" s="135"/>
      <c r="F334" s="135"/>
      <c r="G334" s="137"/>
      <c r="H334" s="114"/>
      <c r="I334" s="114"/>
      <c r="J334" s="114"/>
      <c r="K334" s="114"/>
      <c r="L334" s="114"/>
      <c r="M334" s="291"/>
      <c r="N334" s="146"/>
    </row>
    <row r="335" spans="1:14" ht="272.25" customHeight="1" x14ac:dyDescent="0.35">
      <c r="A335" s="298"/>
      <c r="B335" s="136" t="s">
        <v>103</v>
      </c>
      <c r="C335" s="135" t="s">
        <v>102</v>
      </c>
      <c r="D335" s="130" t="s">
        <v>97</v>
      </c>
      <c r="E335" s="135" t="s">
        <v>379</v>
      </c>
      <c r="F335" s="441" t="s">
        <v>896</v>
      </c>
      <c r="G335" s="137"/>
      <c r="H335" s="114"/>
      <c r="I335" s="114"/>
      <c r="J335" s="114"/>
      <c r="K335" s="114"/>
      <c r="L335" s="114"/>
      <c r="M335" s="291"/>
      <c r="N335" s="146"/>
    </row>
    <row r="336" spans="1:14" ht="409.5" x14ac:dyDescent="0.35">
      <c r="A336" s="298"/>
      <c r="B336" s="136" t="s">
        <v>101</v>
      </c>
      <c r="C336" s="135" t="s">
        <v>100</v>
      </c>
      <c r="D336" s="130" t="s">
        <v>97</v>
      </c>
      <c r="E336" s="135" t="s">
        <v>508</v>
      </c>
      <c r="F336" s="441" t="s">
        <v>994</v>
      </c>
      <c r="G336" s="459" t="s">
        <v>897</v>
      </c>
      <c r="H336" s="114"/>
      <c r="I336" s="114"/>
      <c r="J336" s="114"/>
      <c r="K336" s="114"/>
      <c r="L336" s="114"/>
      <c r="M336" s="291"/>
      <c r="N336" s="146"/>
    </row>
    <row r="337" spans="1:14" ht="36" hidden="1" customHeight="1" x14ac:dyDescent="0.35">
      <c r="A337" s="298"/>
      <c r="B337" s="136" t="s">
        <v>101</v>
      </c>
      <c r="C337" s="135" t="s">
        <v>100</v>
      </c>
      <c r="D337" s="130" t="s">
        <v>97</v>
      </c>
      <c r="E337" s="135"/>
      <c r="F337" s="135"/>
      <c r="G337" s="137"/>
      <c r="H337" s="114"/>
      <c r="I337" s="114"/>
      <c r="J337" s="114"/>
      <c r="K337" s="114"/>
      <c r="L337" s="114"/>
      <c r="M337" s="291"/>
      <c r="N337" s="146"/>
    </row>
    <row r="338" spans="1:14" ht="36" hidden="1" customHeight="1" x14ac:dyDescent="0.35">
      <c r="A338" s="298"/>
      <c r="B338" s="136" t="s">
        <v>101</v>
      </c>
      <c r="C338" s="135" t="s">
        <v>100</v>
      </c>
      <c r="D338" s="130" t="s">
        <v>97</v>
      </c>
      <c r="E338" s="135"/>
      <c r="F338" s="135"/>
      <c r="G338" s="137"/>
      <c r="H338" s="114"/>
      <c r="I338" s="114"/>
      <c r="J338" s="114"/>
      <c r="K338" s="114"/>
      <c r="L338" s="114"/>
      <c r="M338" s="291"/>
      <c r="N338" s="146"/>
    </row>
    <row r="339" spans="1:14" ht="36" hidden="1" customHeight="1" x14ac:dyDescent="0.35">
      <c r="A339" s="298"/>
      <c r="B339" s="136" t="s">
        <v>101</v>
      </c>
      <c r="C339" s="135" t="s">
        <v>100</v>
      </c>
      <c r="D339" s="130" t="s">
        <v>97</v>
      </c>
      <c r="E339" s="135"/>
      <c r="F339" s="135"/>
      <c r="G339" s="137"/>
      <c r="H339" s="114"/>
      <c r="I339" s="114"/>
      <c r="J339" s="114"/>
      <c r="K339" s="114"/>
      <c r="L339" s="114"/>
      <c r="M339" s="291"/>
      <c r="N339" s="146"/>
    </row>
    <row r="340" spans="1:14" ht="36" hidden="1" customHeight="1" x14ac:dyDescent="0.35">
      <c r="A340" s="298"/>
      <c r="B340" s="136" t="s">
        <v>101</v>
      </c>
      <c r="C340" s="135" t="s">
        <v>100</v>
      </c>
      <c r="D340" s="130" t="s">
        <v>97</v>
      </c>
      <c r="E340" s="135"/>
      <c r="F340" s="135"/>
      <c r="G340" s="137"/>
      <c r="H340" s="114"/>
      <c r="I340" s="114"/>
      <c r="J340" s="114"/>
      <c r="K340" s="114"/>
      <c r="L340" s="114"/>
      <c r="M340" s="291"/>
      <c r="N340" s="146"/>
    </row>
    <row r="341" spans="1:14" ht="36" hidden="1" customHeight="1" x14ac:dyDescent="0.35">
      <c r="A341" s="298"/>
      <c r="B341" s="136" t="s">
        <v>101</v>
      </c>
      <c r="C341" s="135" t="s">
        <v>100</v>
      </c>
      <c r="D341" s="130" t="s">
        <v>97</v>
      </c>
      <c r="E341" s="135"/>
      <c r="F341" s="135"/>
      <c r="G341" s="137"/>
      <c r="H341" s="114"/>
      <c r="I341" s="114"/>
      <c r="J341" s="114"/>
      <c r="K341" s="114"/>
      <c r="L341" s="114"/>
      <c r="M341" s="291"/>
      <c r="N341" s="146"/>
    </row>
    <row r="342" spans="1:14" ht="36" hidden="1" customHeight="1" x14ac:dyDescent="0.35">
      <c r="A342" s="298"/>
      <c r="B342" s="136" t="s">
        <v>101</v>
      </c>
      <c r="C342" s="135" t="s">
        <v>100</v>
      </c>
      <c r="D342" s="130" t="s">
        <v>97</v>
      </c>
      <c r="E342" s="135"/>
      <c r="F342" s="135"/>
      <c r="G342" s="137"/>
      <c r="H342" s="114"/>
      <c r="I342" s="114"/>
      <c r="J342" s="114"/>
      <c r="K342" s="114"/>
      <c r="L342" s="114"/>
      <c r="M342" s="291"/>
      <c r="N342" s="146"/>
    </row>
    <row r="343" spans="1:14" ht="36" hidden="1" customHeight="1" x14ac:dyDescent="0.35">
      <c r="A343" s="298"/>
      <c r="B343" s="136" t="s">
        <v>101</v>
      </c>
      <c r="C343" s="135" t="s">
        <v>100</v>
      </c>
      <c r="D343" s="130" t="s">
        <v>97</v>
      </c>
      <c r="E343" s="135"/>
      <c r="F343" s="135"/>
      <c r="G343" s="137"/>
      <c r="H343" s="114"/>
      <c r="I343" s="114"/>
      <c r="J343" s="114"/>
      <c r="K343" s="114"/>
      <c r="L343" s="114"/>
      <c r="M343" s="291"/>
      <c r="N343" s="146"/>
    </row>
    <row r="344" spans="1:14" ht="36" hidden="1" customHeight="1" x14ac:dyDescent="0.35">
      <c r="A344" s="298"/>
      <c r="B344" s="136" t="s">
        <v>101</v>
      </c>
      <c r="C344" s="135" t="s">
        <v>100</v>
      </c>
      <c r="D344" s="130" t="s">
        <v>97</v>
      </c>
      <c r="E344" s="135"/>
      <c r="F344" s="135"/>
      <c r="G344" s="137"/>
      <c r="H344" s="114"/>
      <c r="I344" s="114"/>
      <c r="J344" s="114"/>
      <c r="K344" s="114"/>
      <c r="L344" s="114"/>
      <c r="M344" s="291"/>
      <c r="N344" s="146"/>
    </row>
    <row r="345" spans="1:14" ht="36" hidden="1" customHeight="1" x14ac:dyDescent="0.35">
      <c r="A345" s="298"/>
      <c r="B345" s="136" t="s">
        <v>101</v>
      </c>
      <c r="C345" s="135" t="s">
        <v>100</v>
      </c>
      <c r="D345" s="130" t="s">
        <v>97</v>
      </c>
      <c r="E345" s="135"/>
      <c r="F345" s="135"/>
      <c r="G345" s="137"/>
      <c r="H345" s="114"/>
      <c r="I345" s="114"/>
      <c r="J345" s="114"/>
      <c r="K345" s="114"/>
      <c r="L345" s="114"/>
      <c r="M345" s="291"/>
      <c r="N345" s="146"/>
    </row>
    <row r="346" spans="1:14" ht="36" hidden="1" customHeight="1" x14ac:dyDescent="0.35">
      <c r="A346" s="298"/>
      <c r="B346" s="136" t="s">
        <v>101</v>
      </c>
      <c r="C346" s="135" t="s">
        <v>100</v>
      </c>
      <c r="D346" s="130" t="s">
        <v>97</v>
      </c>
      <c r="E346" s="135"/>
      <c r="F346" s="135"/>
      <c r="G346" s="137"/>
      <c r="H346" s="114"/>
      <c r="I346" s="114"/>
      <c r="J346" s="114"/>
      <c r="K346" s="114"/>
      <c r="L346" s="114"/>
      <c r="M346" s="291"/>
      <c r="N346" s="146"/>
    </row>
    <row r="347" spans="1:14" ht="36" hidden="1" customHeight="1" x14ac:dyDescent="0.35">
      <c r="A347" s="298"/>
      <c r="B347" s="136" t="s">
        <v>101</v>
      </c>
      <c r="C347" s="135" t="s">
        <v>100</v>
      </c>
      <c r="D347" s="130" t="s">
        <v>97</v>
      </c>
      <c r="E347" s="135"/>
      <c r="F347" s="135"/>
      <c r="G347" s="137"/>
      <c r="H347" s="114"/>
      <c r="I347" s="114"/>
      <c r="J347" s="114"/>
      <c r="K347" s="114"/>
      <c r="L347" s="114"/>
      <c r="M347" s="291"/>
      <c r="N347" s="146"/>
    </row>
    <row r="348" spans="1:14" ht="362.5" x14ac:dyDescent="0.35">
      <c r="A348" s="298"/>
      <c r="B348" s="136" t="s">
        <v>101</v>
      </c>
      <c r="C348" s="135" t="s">
        <v>100</v>
      </c>
      <c r="D348" s="130" t="s">
        <v>97</v>
      </c>
      <c r="E348" s="135" t="s">
        <v>424</v>
      </c>
      <c r="F348" s="441" t="s">
        <v>898</v>
      </c>
      <c r="G348" s="459" t="s">
        <v>899</v>
      </c>
      <c r="H348" s="114"/>
      <c r="I348" s="114"/>
      <c r="J348" s="114"/>
      <c r="K348" s="114"/>
      <c r="L348" s="114"/>
      <c r="M348" s="291"/>
      <c r="N348" s="146"/>
    </row>
    <row r="349" spans="1:14" ht="362.5" x14ac:dyDescent="0.35">
      <c r="A349" s="298"/>
      <c r="B349" s="136" t="s">
        <v>101</v>
      </c>
      <c r="C349" s="135" t="s">
        <v>100</v>
      </c>
      <c r="D349" s="130" t="s">
        <v>97</v>
      </c>
      <c r="E349" s="135" t="s">
        <v>363</v>
      </c>
      <c r="F349" s="441" t="s">
        <v>900</v>
      </c>
      <c r="G349" s="459"/>
      <c r="H349" s="114"/>
      <c r="I349" s="114"/>
      <c r="J349" s="114"/>
      <c r="K349" s="114"/>
      <c r="L349" s="114"/>
      <c r="M349" s="291"/>
      <c r="N349" s="146"/>
    </row>
    <row r="350" spans="1:14" ht="409.5" x14ac:dyDescent="0.35">
      <c r="A350" s="298"/>
      <c r="B350" s="136" t="s">
        <v>101</v>
      </c>
      <c r="C350" s="135" t="s">
        <v>100</v>
      </c>
      <c r="D350" s="130" t="s">
        <v>97</v>
      </c>
      <c r="E350" s="135" t="s">
        <v>282</v>
      </c>
      <c r="F350" s="441" t="s">
        <v>901</v>
      </c>
      <c r="G350" s="459"/>
      <c r="H350" s="114"/>
      <c r="I350" s="114"/>
      <c r="J350" s="114"/>
      <c r="K350" s="114"/>
      <c r="L350" s="114"/>
      <c r="M350" s="291"/>
      <c r="N350" s="146"/>
    </row>
    <row r="351" spans="1:14" ht="29" x14ac:dyDescent="0.35">
      <c r="A351" s="298"/>
      <c r="B351" s="136" t="s">
        <v>99</v>
      </c>
      <c r="C351" s="135" t="s">
        <v>98</v>
      </c>
      <c r="D351" s="130" t="s">
        <v>97</v>
      </c>
      <c r="E351" s="135"/>
      <c r="F351" s="135"/>
      <c r="G351" s="137"/>
      <c r="H351" s="114"/>
      <c r="I351" s="114"/>
      <c r="J351" s="114"/>
      <c r="K351" s="114"/>
      <c r="L351" s="114"/>
      <c r="M351" s="291"/>
      <c r="N351" s="146"/>
    </row>
    <row r="352" spans="1:14" ht="29" hidden="1" x14ac:dyDescent="0.35">
      <c r="A352" s="298"/>
      <c r="B352" s="136" t="s">
        <v>99</v>
      </c>
      <c r="C352" s="135" t="s">
        <v>98</v>
      </c>
      <c r="D352" s="130" t="s">
        <v>97</v>
      </c>
      <c r="E352" s="135"/>
      <c r="F352" s="135"/>
      <c r="G352" s="137"/>
      <c r="H352" s="114"/>
      <c r="I352" s="114"/>
      <c r="J352" s="114"/>
      <c r="K352" s="114"/>
      <c r="L352" s="114"/>
      <c r="M352" s="291"/>
      <c r="N352" s="146"/>
    </row>
    <row r="353" spans="1:14" ht="29" hidden="1" x14ac:dyDescent="0.35">
      <c r="A353" s="298"/>
      <c r="B353" s="136" t="s">
        <v>99</v>
      </c>
      <c r="C353" s="135" t="s">
        <v>98</v>
      </c>
      <c r="D353" s="130" t="s">
        <v>97</v>
      </c>
      <c r="E353" s="135"/>
      <c r="F353" s="135"/>
      <c r="G353" s="137"/>
      <c r="H353" s="114"/>
      <c r="I353" s="114"/>
      <c r="J353" s="114"/>
      <c r="K353" s="114"/>
      <c r="L353" s="114"/>
      <c r="M353" s="291"/>
      <c r="N353" s="146"/>
    </row>
    <row r="354" spans="1:14" ht="29" hidden="1" x14ac:dyDescent="0.35">
      <c r="A354" s="298"/>
      <c r="B354" s="136" t="s">
        <v>99</v>
      </c>
      <c r="C354" s="135" t="s">
        <v>98</v>
      </c>
      <c r="D354" s="130" t="s">
        <v>97</v>
      </c>
      <c r="E354" s="135"/>
      <c r="F354" s="135"/>
      <c r="G354" s="137"/>
      <c r="H354" s="114"/>
      <c r="I354" s="114"/>
      <c r="J354" s="114"/>
      <c r="K354" s="114"/>
      <c r="L354" s="114"/>
      <c r="M354" s="291"/>
      <c r="N354" s="146"/>
    </row>
    <row r="355" spans="1:14" ht="29" hidden="1" x14ac:dyDescent="0.35">
      <c r="A355" s="298"/>
      <c r="B355" s="136" t="s">
        <v>99</v>
      </c>
      <c r="C355" s="135" t="s">
        <v>98</v>
      </c>
      <c r="D355" s="130" t="s">
        <v>97</v>
      </c>
      <c r="E355" s="135"/>
      <c r="F355" s="135"/>
      <c r="G355" s="137"/>
      <c r="H355" s="114"/>
      <c r="I355" s="114"/>
      <c r="J355" s="114"/>
      <c r="K355" s="114"/>
      <c r="L355" s="114"/>
      <c r="M355" s="291"/>
      <c r="N355" s="146"/>
    </row>
    <row r="356" spans="1:14" ht="333.5" x14ac:dyDescent="0.35">
      <c r="A356" s="298"/>
      <c r="B356" s="136" t="s">
        <v>96</v>
      </c>
      <c r="C356" s="135" t="s">
        <v>95</v>
      </c>
      <c r="D356" s="130" t="s">
        <v>90</v>
      </c>
      <c r="E356" s="135" t="s">
        <v>338</v>
      </c>
      <c r="F356" s="441" t="s">
        <v>902</v>
      </c>
      <c r="G356" s="459" t="s">
        <v>903</v>
      </c>
      <c r="H356" s="114"/>
      <c r="I356" s="114"/>
      <c r="J356" s="114"/>
      <c r="K356" s="114"/>
      <c r="L356" s="114"/>
      <c r="M356" s="291"/>
      <c r="N356" s="146"/>
    </row>
    <row r="357" spans="1:14" ht="43.5" hidden="1" x14ac:dyDescent="0.35">
      <c r="A357" s="298"/>
      <c r="B357" s="136" t="s">
        <v>96</v>
      </c>
      <c r="C357" s="135" t="s">
        <v>95</v>
      </c>
      <c r="D357" s="130" t="s">
        <v>90</v>
      </c>
      <c r="E357" s="135"/>
      <c r="F357" s="135"/>
      <c r="G357" s="137"/>
      <c r="H357" s="114"/>
      <c r="I357" s="114"/>
      <c r="J357" s="114"/>
      <c r="K357" s="114"/>
      <c r="L357" s="114"/>
      <c r="M357" s="291"/>
      <c r="N357" s="146"/>
    </row>
    <row r="358" spans="1:14" ht="43.5" hidden="1" x14ac:dyDescent="0.35">
      <c r="A358" s="298"/>
      <c r="B358" s="136" t="s">
        <v>96</v>
      </c>
      <c r="C358" s="135" t="s">
        <v>95</v>
      </c>
      <c r="D358" s="130" t="s">
        <v>90</v>
      </c>
      <c r="E358" s="135"/>
      <c r="F358" s="135"/>
      <c r="G358" s="137"/>
      <c r="H358" s="114"/>
      <c r="I358" s="114"/>
      <c r="J358" s="114"/>
      <c r="K358" s="114"/>
      <c r="L358" s="114"/>
      <c r="M358" s="291"/>
      <c r="N358" s="146"/>
    </row>
    <row r="359" spans="1:14" ht="43.5" hidden="1" x14ac:dyDescent="0.35">
      <c r="A359" s="298"/>
      <c r="B359" s="136" t="s">
        <v>96</v>
      </c>
      <c r="C359" s="135" t="s">
        <v>95</v>
      </c>
      <c r="D359" s="130" t="s">
        <v>90</v>
      </c>
      <c r="E359" s="135"/>
      <c r="F359" s="135"/>
      <c r="G359" s="137"/>
      <c r="H359" s="114"/>
      <c r="I359" s="114"/>
      <c r="J359" s="114"/>
      <c r="K359" s="114"/>
      <c r="L359" s="114"/>
      <c r="M359" s="291"/>
      <c r="N359" s="146"/>
    </row>
    <row r="360" spans="1:14" ht="43.5" hidden="1" x14ac:dyDescent="0.35">
      <c r="A360" s="298"/>
      <c r="B360" s="136" t="s">
        <v>96</v>
      </c>
      <c r="C360" s="135" t="s">
        <v>95</v>
      </c>
      <c r="D360" s="130" t="s">
        <v>90</v>
      </c>
      <c r="E360" s="135"/>
      <c r="F360" s="135"/>
      <c r="G360" s="137"/>
      <c r="H360" s="114"/>
      <c r="I360" s="114"/>
      <c r="J360" s="114"/>
      <c r="K360" s="114"/>
      <c r="L360" s="114"/>
      <c r="M360" s="291"/>
      <c r="N360" s="146"/>
    </row>
    <row r="361" spans="1:14" ht="43.5" hidden="1" x14ac:dyDescent="0.35">
      <c r="A361" s="298"/>
      <c r="B361" s="136" t="s">
        <v>96</v>
      </c>
      <c r="C361" s="135" t="s">
        <v>95</v>
      </c>
      <c r="D361" s="130" t="s">
        <v>90</v>
      </c>
      <c r="E361" s="135"/>
      <c r="F361" s="135"/>
      <c r="G361" s="137"/>
      <c r="H361" s="114"/>
      <c r="I361" s="114"/>
      <c r="J361" s="114"/>
      <c r="K361" s="114"/>
      <c r="L361" s="114"/>
      <c r="M361" s="291"/>
      <c r="N361" s="146"/>
    </row>
    <row r="362" spans="1:14" ht="43.5" hidden="1" x14ac:dyDescent="0.35">
      <c r="A362" s="298"/>
      <c r="B362" s="136" t="s">
        <v>96</v>
      </c>
      <c r="C362" s="135" t="s">
        <v>95</v>
      </c>
      <c r="D362" s="130" t="s">
        <v>90</v>
      </c>
      <c r="E362" s="135"/>
      <c r="F362" s="135"/>
      <c r="G362" s="137"/>
      <c r="H362" s="114"/>
      <c r="I362" s="114"/>
      <c r="J362" s="114"/>
      <c r="K362" s="114"/>
      <c r="L362" s="114"/>
      <c r="M362" s="291"/>
      <c r="N362" s="146"/>
    </row>
    <row r="363" spans="1:14" ht="43.5" hidden="1" x14ac:dyDescent="0.35">
      <c r="A363" s="298"/>
      <c r="B363" s="136" t="s">
        <v>96</v>
      </c>
      <c r="C363" s="135" t="s">
        <v>95</v>
      </c>
      <c r="D363" s="130" t="s">
        <v>90</v>
      </c>
      <c r="E363" s="135"/>
      <c r="F363" s="135"/>
      <c r="G363" s="137"/>
      <c r="H363" s="114"/>
      <c r="I363" s="114"/>
      <c r="J363" s="114"/>
      <c r="K363" s="114"/>
      <c r="L363" s="114"/>
      <c r="M363" s="291"/>
      <c r="N363" s="146"/>
    </row>
    <row r="364" spans="1:14" ht="391.5" x14ac:dyDescent="0.35">
      <c r="A364" s="298"/>
      <c r="B364" s="136" t="s">
        <v>96</v>
      </c>
      <c r="C364" s="135" t="s">
        <v>95</v>
      </c>
      <c r="D364" s="130" t="s">
        <v>90</v>
      </c>
      <c r="E364" s="135" t="s">
        <v>288</v>
      </c>
      <c r="F364" s="441" t="s">
        <v>904</v>
      </c>
      <c r="G364" s="459" t="s">
        <v>905</v>
      </c>
      <c r="H364" s="114"/>
      <c r="I364" s="114"/>
      <c r="J364" s="114"/>
      <c r="K364" s="114"/>
      <c r="L364" s="114"/>
      <c r="M364" s="291"/>
      <c r="N364" s="146"/>
    </row>
    <row r="365" spans="1:14" ht="43.5" x14ac:dyDescent="0.35">
      <c r="A365" s="298"/>
      <c r="B365" s="136" t="s">
        <v>94</v>
      </c>
      <c r="C365" s="135" t="s">
        <v>93</v>
      </c>
      <c r="D365" s="130" t="s">
        <v>90</v>
      </c>
      <c r="E365" s="135"/>
      <c r="F365" s="135"/>
      <c r="G365" s="137"/>
      <c r="H365" s="114"/>
      <c r="I365" s="114"/>
      <c r="J365" s="114"/>
      <c r="K365" s="114"/>
      <c r="L365" s="114"/>
      <c r="M365" s="291"/>
      <c r="N365" s="146"/>
    </row>
    <row r="366" spans="1:14" ht="43.5" hidden="1" x14ac:dyDescent="0.35">
      <c r="A366" s="298"/>
      <c r="B366" s="136" t="s">
        <v>94</v>
      </c>
      <c r="C366" s="135" t="s">
        <v>93</v>
      </c>
      <c r="D366" s="130" t="s">
        <v>90</v>
      </c>
      <c r="E366" s="135"/>
      <c r="F366" s="135"/>
      <c r="G366" s="137"/>
      <c r="H366" s="114"/>
      <c r="I366" s="114"/>
      <c r="J366" s="114"/>
      <c r="K366" s="114"/>
      <c r="L366" s="114"/>
      <c r="M366" s="291"/>
      <c r="N366" s="146"/>
    </row>
    <row r="367" spans="1:14" ht="43.5" hidden="1" x14ac:dyDescent="0.35">
      <c r="A367" s="298"/>
      <c r="B367" s="136" t="s">
        <v>94</v>
      </c>
      <c r="C367" s="135" t="s">
        <v>93</v>
      </c>
      <c r="D367" s="130" t="s">
        <v>90</v>
      </c>
      <c r="E367" s="135"/>
      <c r="F367" s="135"/>
      <c r="G367" s="137"/>
      <c r="H367" s="114"/>
      <c r="I367" s="114"/>
      <c r="J367" s="114"/>
      <c r="K367" s="114"/>
      <c r="L367" s="114"/>
      <c r="M367" s="291"/>
      <c r="N367" s="146"/>
    </row>
    <row r="368" spans="1:14" ht="43.5" hidden="1" x14ac:dyDescent="0.35">
      <c r="A368" s="298"/>
      <c r="B368" s="136" t="s">
        <v>94</v>
      </c>
      <c r="C368" s="135" t="s">
        <v>93</v>
      </c>
      <c r="D368" s="130" t="s">
        <v>90</v>
      </c>
      <c r="E368" s="135"/>
      <c r="F368" s="135"/>
      <c r="G368" s="137"/>
      <c r="H368" s="114"/>
      <c r="I368" s="114"/>
      <c r="J368" s="114"/>
      <c r="K368" s="114"/>
      <c r="L368" s="114"/>
      <c r="M368" s="291"/>
      <c r="N368" s="146"/>
    </row>
    <row r="369" spans="1:17" ht="43.5" hidden="1" x14ac:dyDescent="0.35">
      <c r="A369" s="298"/>
      <c r="B369" s="136" t="s">
        <v>94</v>
      </c>
      <c r="C369" s="135" t="s">
        <v>93</v>
      </c>
      <c r="D369" s="130" t="s">
        <v>90</v>
      </c>
      <c r="E369" s="135"/>
      <c r="F369" s="135"/>
      <c r="G369" s="137"/>
      <c r="H369" s="114"/>
      <c r="I369" s="114"/>
      <c r="J369" s="114"/>
      <c r="K369" s="114"/>
      <c r="L369" s="114"/>
      <c r="M369" s="291"/>
      <c r="N369" s="146"/>
    </row>
    <row r="370" spans="1:17" ht="43.5" hidden="1" x14ac:dyDescent="0.35">
      <c r="A370" s="298"/>
      <c r="B370" s="136" t="s">
        <v>94</v>
      </c>
      <c r="C370" s="135" t="s">
        <v>93</v>
      </c>
      <c r="D370" s="130" t="s">
        <v>90</v>
      </c>
      <c r="E370" s="135"/>
      <c r="F370" s="135"/>
      <c r="G370" s="137"/>
      <c r="H370" s="114"/>
      <c r="I370" s="114"/>
      <c r="J370" s="114"/>
      <c r="K370" s="114"/>
      <c r="L370" s="114"/>
      <c r="M370" s="291"/>
      <c r="N370" s="146"/>
    </row>
    <row r="371" spans="1:17" ht="43.5" hidden="1" x14ac:dyDescent="0.35">
      <c r="A371" s="298"/>
      <c r="B371" s="136" t="s">
        <v>94</v>
      </c>
      <c r="C371" s="135" t="s">
        <v>93</v>
      </c>
      <c r="D371" s="130" t="s">
        <v>90</v>
      </c>
      <c r="E371" s="135"/>
      <c r="F371" s="135"/>
      <c r="G371" s="137"/>
      <c r="H371" s="114"/>
      <c r="I371" s="114"/>
      <c r="J371" s="114"/>
      <c r="K371" s="114"/>
      <c r="L371" s="114"/>
      <c r="M371" s="291"/>
      <c r="N371" s="146"/>
    </row>
    <row r="372" spans="1:17" ht="43.5" hidden="1" x14ac:dyDescent="0.35">
      <c r="A372" s="298"/>
      <c r="B372" s="136" t="s">
        <v>94</v>
      </c>
      <c r="C372" s="135" t="s">
        <v>93</v>
      </c>
      <c r="D372" s="130" t="s">
        <v>90</v>
      </c>
      <c r="E372" s="135"/>
      <c r="F372" s="135"/>
      <c r="G372" s="137"/>
      <c r="H372" s="114"/>
      <c r="I372" s="114"/>
      <c r="J372" s="114"/>
      <c r="K372" s="114"/>
      <c r="L372" s="114"/>
      <c r="M372" s="291"/>
      <c r="N372" s="146"/>
    </row>
    <row r="373" spans="1:17" ht="43.5" hidden="1" x14ac:dyDescent="0.35">
      <c r="A373" s="298"/>
      <c r="B373" s="136" t="s">
        <v>94</v>
      </c>
      <c r="C373" s="135" t="s">
        <v>93</v>
      </c>
      <c r="D373" s="130" t="s">
        <v>90</v>
      </c>
      <c r="E373" s="135"/>
      <c r="F373" s="135"/>
      <c r="G373" s="137"/>
      <c r="H373" s="114"/>
      <c r="I373" s="114"/>
      <c r="J373" s="114"/>
      <c r="K373" s="114"/>
      <c r="L373" s="114"/>
      <c r="M373" s="291"/>
      <c r="N373" s="146"/>
    </row>
    <row r="374" spans="1:17" ht="409.5" x14ac:dyDescent="0.35">
      <c r="A374" s="298"/>
      <c r="B374" s="136" t="s">
        <v>92</v>
      </c>
      <c r="C374" s="135" t="s">
        <v>91</v>
      </c>
      <c r="D374" s="130" t="s">
        <v>90</v>
      </c>
      <c r="E374" s="135" t="s">
        <v>504</v>
      </c>
      <c r="F374" s="441" t="s">
        <v>906</v>
      </c>
      <c r="G374" s="459" t="s">
        <v>907</v>
      </c>
      <c r="H374" s="114"/>
      <c r="I374" s="114"/>
      <c r="J374" s="114"/>
      <c r="K374" s="114"/>
      <c r="L374" s="114"/>
      <c r="M374" s="291"/>
      <c r="N374" s="146"/>
    </row>
    <row r="375" spans="1:17" ht="409.5" x14ac:dyDescent="0.35">
      <c r="A375" s="298"/>
      <c r="B375" s="136" t="s">
        <v>92</v>
      </c>
      <c r="C375" s="135" t="s">
        <v>91</v>
      </c>
      <c r="D375" s="130" t="s">
        <v>90</v>
      </c>
      <c r="E375" s="135" t="s">
        <v>480</v>
      </c>
      <c r="F375" s="441" t="s">
        <v>908</v>
      </c>
      <c r="G375" s="459"/>
      <c r="H375" s="114"/>
      <c r="I375" s="114"/>
      <c r="J375" s="114"/>
      <c r="K375" s="114"/>
      <c r="L375" s="114"/>
      <c r="M375" s="291"/>
      <c r="N375" s="146"/>
    </row>
    <row r="376" spans="1:17" ht="409.5" x14ac:dyDescent="0.35">
      <c r="A376" s="298"/>
      <c r="B376" s="136" t="s">
        <v>92</v>
      </c>
      <c r="C376" s="135" t="s">
        <v>91</v>
      </c>
      <c r="D376" s="130" t="s">
        <v>90</v>
      </c>
      <c r="E376" s="135" t="s">
        <v>435</v>
      </c>
      <c r="F376" s="441" t="s">
        <v>911</v>
      </c>
      <c r="G376" s="459"/>
      <c r="H376" s="114"/>
      <c r="I376" s="114"/>
      <c r="J376" s="114"/>
      <c r="K376" s="114"/>
      <c r="L376" s="114"/>
      <c r="M376" s="291"/>
      <c r="N376" s="146"/>
    </row>
    <row r="377" spans="1:17" ht="409.5" x14ac:dyDescent="0.35">
      <c r="A377" s="298"/>
      <c r="B377" s="136" t="s">
        <v>92</v>
      </c>
      <c r="C377" s="135" t="s">
        <v>91</v>
      </c>
      <c r="D377" s="130" t="s">
        <v>90</v>
      </c>
      <c r="E377" s="135" t="s">
        <v>420</v>
      </c>
      <c r="F377" s="441" t="s">
        <v>910</v>
      </c>
      <c r="G377" s="459"/>
      <c r="H377" s="114"/>
      <c r="I377" s="114"/>
      <c r="J377" s="114"/>
      <c r="K377" s="114"/>
      <c r="L377" s="114"/>
      <c r="M377" s="291"/>
      <c r="N377" s="122"/>
      <c r="O377" s="121"/>
      <c r="P377" s="121"/>
      <c r="Q377" s="121"/>
    </row>
    <row r="378" spans="1:17" ht="217.5" x14ac:dyDescent="0.35">
      <c r="A378" s="298"/>
      <c r="B378" s="136" t="s">
        <v>92</v>
      </c>
      <c r="C378" s="135" t="s">
        <v>91</v>
      </c>
      <c r="D378" s="130" t="s">
        <v>90</v>
      </c>
      <c r="E378" s="135" t="s">
        <v>406</v>
      </c>
      <c r="F378" s="441" t="s">
        <v>909</v>
      </c>
      <c r="G378" s="459"/>
      <c r="H378" s="114"/>
      <c r="I378" s="114"/>
      <c r="J378" s="114"/>
      <c r="K378" s="114"/>
      <c r="L378" s="114"/>
      <c r="M378" s="291"/>
      <c r="N378" s="122"/>
      <c r="O378" s="121"/>
      <c r="P378" s="121"/>
      <c r="Q378" s="121"/>
    </row>
    <row r="379" spans="1:17" ht="43.5" x14ac:dyDescent="0.35">
      <c r="A379" s="298"/>
      <c r="B379" s="136" t="s">
        <v>89</v>
      </c>
      <c r="C379" s="135" t="s">
        <v>88</v>
      </c>
      <c r="D379" s="130" t="s">
        <v>83</v>
      </c>
      <c r="E379" s="135"/>
      <c r="F379" s="441"/>
      <c r="G379" s="459"/>
      <c r="H379" s="114"/>
      <c r="I379" s="114"/>
      <c r="J379" s="114"/>
      <c r="K379" s="114"/>
      <c r="L379" s="114"/>
      <c r="M379" s="291"/>
      <c r="N379" s="253"/>
      <c r="O379" s="121"/>
      <c r="P379" s="121"/>
      <c r="Q379" s="121"/>
    </row>
    <row r="380" spans="1:17" ht="409.5" x14ac:dyDescent="0.35">
      <c r="A380" s="298"/>
      <c r="B380" s="136" t="s">
        <v>87</v>
      </c>
      <c r="C380" s="135" t="s">
        <v>86</v>
      </c>
      <c r="D380" s="130" t="s">
        <v>83</v>
      </c>
      <c r="E380" s="135" t="s">
        <v>446</v>
      </c>
      <c r="F380" s="461" t="s">
        <v>995</v>
      </c>
      <c r="G380" s="137"/>
      <c r="H380" s="114"/>
      <c r="I380" s="114"/>
      <c r="J380" s="114"/>
      <c r="K380" s="114"/>
      <c r="L380" s="114"/>
      <c r="M380" s="291"/>
      <c r="N380" s="21"/>
      <c r="O380" s="122"/>
      <c r="P380" s="121"/>
      <c r="Q380" s="121"/>
    </row>
    <row r="381" spans="1:17" ht="45" hidden="1" customHeight="1" x14ac:dyDescent="0.35">
      <c r="A381" s="298"/>
      <c r="B381" s="136" t="s">
        <v>87</v>
      </c>
      <c r="C381" s="135" t="s">
        <v>86</v>
      </c>
      <c r="D381" s="130" t="s">
        <v>83</v>
      </c>
      <c r="E381" s="135"/>
      <c r="F381" s="460"/>
      <c r="G381" s="128"/>
      <c r="H381" s="114"/>
      <c r="I381" s="114"/>
      <c r="J381" s="114"/>
      <c r="K381" s="114"/>
      <c r="L381" s="114"/>
      <c r="M381" s="291"/>
      <c r="N381" s="21"/>
      <c r="O381" s="122"/>
      <c r="P381" s="121"/>
      <c r="Q381" s="121"/>
    </row>
    <row r="382" spans="1:17" ht="45" hidden="1" customHeight="1" x14ac:dyDescent="0.35">
      <c r="A382" s="298"/>
      <c r="B382" s="136" t="s">
        <v>87</v>
      </c>
      <c r="C382" s="135" t="s">
        <v>86</v>
      </c>
      <c r="D382" s="130" t="s">
        <v>83</v>
      </c>
      <c r="E382" s="135"/>
      <c r="F382" s="460" t="s">
        <v>912</v>
      </c>
      <c r="G382" s="128"/>
      <c r="H382" s="114"/>
      <c r="I382" s="114"/>
      <c r="J382" s="114"/>
      <c r="K382" s="114"/>
      <c r="L382" s="114"/>
      <c r="M382" s="291"/>
      <c r="N382" s="21"/>
      <c r="O382" s="122"/>
      <c r="P382" s="121"/>
      <c r="Q382" s="121"/>
    </row>
    <row r="383" spans="1:17" ht="43.5" hidden="1" x14ac:dyDescent="0.35">
      <c r="A383" s="298"/>
      <c r="B383" s="136" t="s">
        <v>87</v>
      </c>
      <c r="C383" s="135" t="s">
        <v>86</v>
      </c>
      <c r="D383" s="130" t="s">
        <v>83</v>
      </c>
      <c r="E383" s="135"/>
      <c r="F383" s="129"/>
      <c r="G383" s="128"/>
      <c r="H383" s="114"/>
      <c r="I383" s="114"/>
      <c r="J383" s="114"/>
      <c r="K383" s="114"/>
      <c r="L383" s="114"/>
      <c r="M383" s="291"/>
      <c r="N383" s="21"/>
      <c r="O383" s="122"/>
      <c r="P383" s="121"/>
      <c r="Q383" s="121"/>
    </row>
    <row r="384" spans="1:17" ht="83.25" customHeight="1" thickBot="1" x14ac:dyDescent="0.4">
      <c r="A384" s="298"/>
      <c r="B384" s="127" t="s">
        <v>85</v>
      </c>
      <c r="C384" s="125" t="s">
        <v>84</v>
      </c>
      <c r="D384" s="126" t="s">
        <v>83</v>
      </c>
      <c r="E384" s="125"/>
      <c r="F384" s="125"/>
      <c r="G384" s="124"/>
      <c r="H384" s="114"/>
      <c r="I384" s="114"/>
      <c r="J384" s="114"/>
      <c r="K384" s="114"/>
      <c r="L384" s="114"/>
      <c r="M384" s="291"/>
      <c r="N384" s="21"/>
      <c r="O384" s="122"/>
      <c r="P384" s="121"/>
      <c r="Q384" s="121"/>
    </row>
    <row r="385" spans="1:17" ht="75.75" hidden="1" customHeight="1" thickBot="1" x14ac:dyDescent="0.4">
      <c r="A385" s="298"/>
      <c r="B385" s="134" t="s">
        <v>85</v>
      </c>
      <c r="C385" s="132" t="s">
        <v>84</v>
      </c>
      <c r="D385" s="133" t="s">
        <v>83</v>
      </c>
      <c r="E385" s="132"/>
      <c r="F385" s="132"/>
      <c r="G385" s="131"/>
      <c r="H385" s="114"/>
      <c r="I385" s="114"/>
      <c r="J385" s="114"/>
      <c r="K385" s="114"/>
      <c r="L385" s="114"/>
      <c r="M385" s="291"/>
      <c r="N385" s="21"/>
      <c r="O385" s="122"/>
      <c r="P385" s="121"/>
      <c r="Q385" s="121"/>
    </row>
    <row r="386" spans="1:17" ht="82.5" hidden="1" customHeight="1" thickBot="1" x14ac:dyDescent="0.4">
      <c r="A386" s="298"/>
      <c r="B386" s="127" t="s">
        <v>85</v>
      </c>
      <c r="C386" s="129" t="s">
        <v>84</v>
      </c>
      <c r="D386" s="130" t="s">
        <v>83</v>
      </c>
      <c r="E386" s="129"/>
      <c r="F386" s="129"/>
      <c r="G386" s="128"/>
      <c r="H386" s="114"/>
      <c r="I386" s="114"/>
      <c r="J386" s="114"/>
      <c r="K386" s="114"/>
      <c r="L386" s="114"/>
      <c r="M386" s="291"/>
      <c r="N386" s="21"/>
      <c r="O386" s="122"/>
      <c r="P386" s="121"/>
      <c r="Q386" s="121"/>
    </row>
    <row r="387" spans="1:17" ht="85.75" hidden="1" customHeight="1" thickBot="1" x14ac:dyDescent="0.4">
      <c r="A387" s="298"/>
      <c r="B387" s="127" t="s">
        <v>85</v>
      </c>
      <c r="C387" s="125" t="s">
        <v>84</v>
      </c>
      <c r="D387" s="126" t="s">
        <v>83</v>
      </c>
      <c r="E387" s="125"/>
      <c r="F387" s="125"/>
      <c r="G387" s="124"/>
      <c r="H387" s="114"/>
      <c r="I387" s="114"/>
      <c r="J387" s="114"/>
      <c r="K387" s="114"/>
      <c r="L387" s="114"/>
      <c r="M387" s="291"/>
      <c r="N387" s="123"/>
      <c r="O387" s="122"/>
      <c r="P387" s="121"/>
      <c r="Q387" s="121"/>
    </row>
    <row r="388" spans="1:17" x14ac:dyDescent="0.35">
      <c r="A388" s="298"/>
      <c r="B388" s="114"/>
      <c r="C388" s="114"/>
      <c r="D388" s="114"/>
      <c r="E388" s="114"/>
      <c r="F388" s="114"/>
      <c r="G388" s="114"/>
      <c r="H388" s="114"/>
      <c r="I388" s="114"/>
      <c r="J388" s="114"/>
      <c r="K388" s="114"/>
      <c r="L388" s="114"/>
      <c r="M388" s="291"/>
      <c r="N388" s="254"/>
    </row>
    <row r="389" spans="1:17" ht="18.5" x14ac:dyDescent="0.35">
      <c r="A389" s="288"/>
      <c r="B389" s="116" t="s">
        <v>82</v>
      </c>
      <c r="C389" s="116"/>
      <c r="D389" s="116"/>
      <c r="E389" s="116"/>
      <c r="F389" s="116"/>
      <c r="G389" s="116"/>
      <c r="H389" s="116"/>
      <c r="I389" s="116"/>
      <c r="J389" s="116"/>
      <c r="K389" s="116"/>
      <c r="L389" s="116"/>
      <c r="M389" s="294"/>
      <c r="N389" s="146"/>
    </row>
    <row r="390" spans="1:17" ht="24" customHeight="1" x14ac:dyDescent="0.35">
      <c r="A390" s="293" t="s">
        <v>81</v>
      </c>
      <c r="B390" s="119" t="s">
        <v>615</v>
      </c>
      <c r="C390" s="114"/>
      <c r="D390" s="114"/>
      <c r="E390" s="114"/>
      <c r="F390" s="114"/>
      <c r="G390" s="114"/>
      <c r="H390" s="114"/>
      <c r="I390" s="114"/>
      <c r="J390" s="114"/>
      <c r="K390" s="114"/>
      <c r="L390" s="114"/>
      <c r="M390" s="291"/>
      <c r="N390" s="146"/>
    </row>
    <row r="391" spans="1:17" ht="64" customHeight="1" thickBot="1" x14ac:dyDescent="0.4">
      <c r="A391" s="293"/>
      <c r="B391" s="513" t="s">
        <v>637</v>
      </c>
      <c r="C391" s="514"/>
      <c r="D391" s="514"/>
      <c r="E391" s="514"/>
      <c r="F391" s="114"/>
      <c r="G391" s="114"/>
      <c r="H391" s="114"/>
      <c r="I391" s="114"/>
      <c r="J391" s="114"/>
      <c r="K391" s="114"/>
      <c r="L391" s="114"/>
      <c r="M391" s="291"/>
      <c r="N391" s="146"/>
    </row>
    <row r="392" spans="1:17" ht="409.6" customHeight="1" thickBot="1" x14ac:dyDescent="0.4">
      <c r="A392" s="293"/>
      <c r="B392" s="489" t="s">
        <v>913</v>
      </c>
      <c r="C392" s="490"/>
      <c r="D392" s="490"/>
      <c r="E392" s="491"/>
      <c r="F392" s="114"/>
      <c r="G392" s="114"/>
      <c r="H392" s="114"/>
      <c r="I392" s="114"/>
      <c r="J392" s="114"/>
      <c r="K392" s="114"/>
      <c r="L392" s="114"/>
      <c r="M392" s="291"/>
      <c r="N392" s="146"/>
    </row>
    <row r="393" spans="1:17" ht="24.75" customHeight="1" x14ac:dyDescent="0.35">
      <c r="A393" s="293" t="s">
        <v>80</v>
      </c>
      <c r="B393" s="118" t="s">
        <v>616</v>
      </c>
      <c r="C393" s="117"/>
      <c r="D393" s="117"/>
      <c r="E393" s="117"/>
      <c r="F393" s="114"/>
      <c r="G393" s="114"/>
      <c r="H393" s="114"/>
      <c r="I393" s="114"/>
      <c r="J393" s="114"/>
      <c r="K393" s="114"/>
      <c r="L393" s="114"/>
      <c r="M393" s="291"/>
      <c r="N393" s="146"/>
    </row>
    <row r="394" spans="1:17" ht="34.5" customHeight="1" thickBot="1" x14ac:dyDescent="0.4">
      <c r="A394" s="293"/>
      <c r="B394" s="511" t="s">
        <v>79</v>
      </c>
      <c r="C394" s="512"/>
      <c r="D394" s="512"/>
      <c r="E394" s="512"/>
      <c r="F394" s="114"/>
      <c r="G394" s="114"/>
      <c r="H394" s="114"/>
      <c r="I394" s="114"/>
      <c r="J394" s="114"/>
      <c r="K394" s="114"/>
      <c r="L394" s="114"/>
      <c r="M394" s="291"/>
      <c r="N394" s="146"/>
    </row>
    <row r="395" spans="1:17" ht="189" customHeight="1" thickBot="1" x14ac:dyDescent="0.4">
      <c r="A395" s="293"/>
      <c r="B395" s="489" t="s">
        <v>914</v>
      </c>
      <c r="C395" s="490"/>
      <c r="D395" s="490"/>
      <c r="E395" s="491"/>
      <c r="F395" s="114"/>
      <c r="G395" s="114"/>
      <c r="H395" s="114"/>
      <c r="I395" s="114"/>
      <c r="J395" s="114"/>
      <c r="K395" s="114"/>
      <c r="L395" s="114"/>
      <c r="M395" s="291"/>
      <c r="N395" s="146"/>
    </row>
    <row r="396" spans="1:17" x14ac:dyDescent="0.35">
      <c r="A396" s="298"/>
      <c r="B396" s="114"/>
      <c r="C396" s="114"/>
      <c r="D396" s="114"/>
      <c r="E396" s="114"/>
      <c r="F396" s="114"/>
      <c r="G396" s="114"/>
      <c r="H396" s="114"/>
      <c r="I396" s="114"/>
      <c r="J396" s="114"/>
      <c r="K396" s="114"/>
      <c r="L396" s="114"/>
      <c r="M396" s="291"/>
      <c r="N396" s="146"/>
    </row>
    <row r="397" spans="1:17" ht="18.5" x14ac:dyDescent="0.35">
      <c r="A397" s="288"/>
      <c r="B397" s="116" t="s">
        <v>78</v>
      </c>
      <c r="C397" s="116"/>
      <c r="D397" s="116"/>
      <c r="E397" s="116"/>
      <c r="F397" s="116"/>
      <c r="G397" s="116"/>
      <c r="H397" s="116"/>
      <c r="I397" s="116"/>
      <c r="J397" s="116"/>
      <c r="K397" s="116"/>
      <c r="L397" s="116"/>
      <c r="M397" s="294"/>
      <c r="N397" s="146"/>
    </row>
    <row r="398" spans="1:17" ht="21.75" customHeight="1" x14ac:dyDescent="0.35">
      <c r="A398" s="293" t="s">
        <v>77</v>
      </c>
      <c r="B398" s="492" t="s">
        <v>617</v>
      </c>
      <c r="C398" s="493"/>
      <c r="D398" s="493"/>
      <c r="E398" s="493"/>
      <c r="F398" s="114"/>
      <c r="G398" s="114"/>
      <c r="H398" s="114"/>
      <c r="I398" s="114"/>
      <c r="J398" s="114"/>
      <c r="K398" s="114"/>
      <c r="L398" s="114"/>
      <c r="M398" s="291"/>
      <c r="N398" s="146"/>
    </row>
    <row r="399" spans="1:17" ht="20.25" customHeight="1" thickBot="1" x14ac:dyDescent="0.4">
      <c r="A399" s="293"/>
      <c r="B399" s="506" t="s">
        <v>76</v>
      </c>
      <c r="C399" s="507"/>
      <c r="D399" s="507"/>
      <c r="E399" s="507"/>
      <c r="F399" s="114"/>
      <c r="G399" s="114"/>
      <c r="H399" s="114"/>
      <c r="I399" s="114"/>
      <c r="J399" s="114"/>
      <c r="K399" s="114"/>
      <c r="L399" s="114"/>
      <c r="M399" s="291"/>
      <c r="N399" s="146"/>
    </row>
    <row r="400" spans="1:17" ht="338.25" customHeight="1" thickBot="1" x14ac:dyDescent="0.4">
      <c r="A400" s="293"/>
      <c r="B400" s="489" t="s">
        <v>915</v>
      </c>
      <c r="C400" s="490"/>
      <c r="D400" s="490"/>
      <c r="E400" s="491"/>
      <c r="F400" s="114"/>
      <c r="G400" s="114"/>
      <c r="H400" s="114"/>
      <c r="I400" s="114"/>
      <c r="J400" s="114"/>
      <c r="K400" s="114"/>
      <c r="L400" s="114"/>
      <c r="M400" s="291"/>
      <c r="N400" s="146"/>
    </row>
    <row r="401" spans="1:14" ht="16.5" customHeight="1" x14ac:dyDescent="0.35">
      <c r="A401" s="298"/>
      <c r="B401" s="114"/>
      <c r="C401" s="114"/>
      <c r="D401" s="114"/>
      <c r="E401" s="114"/>
      <c r="F401" s="114"/>
      <c r="G401" s="114"/>
      <c r="H401" s="114"/>
      <c r="I401" s="114"/>
      <c r="J401" s="114"/>
      <c r="K401" s="114"/>
      <c r="L401" s="114"/>
      <c r="M401" s="291"/>
      <c r="N401" s="146"/>
    </row>
    <row r="402" spans="1:14" ht="18.5" x14ac:dyDescent="0.35">
      <c r="A402" s="288"/>
      <c r="B402" s="116" t="s">
        <v>71</v>
      </c>
      <c r="C402" s="116"/>
      <c r="D402" s="116"/>
      <c r="E402" s="116"/>
      <c r="F402" s="116"/>
      <c r="G402" s="116"/>
      <c r="H402" s="116"/>
      <c r="I402" s="116"/>
      <c r="J402" s="116"/>
      <c r="K402" s="116"/>
      <c r="L402" s="116"/>
      <c r="M402" s="294"/>
      <c r="N402" s="146"/>
    </row>
    <row r="403" spans="1:14" ht="24.75" customHeight="1" x14ac:dyDescent="0.35">
      <c r="A403" s="293" t="s">
        <v>75</v>
      </c>
      <c r="B403" s="492" t="s">
        <v>69</v>
      </c>
      <c r="C403" s="493"/>
      <c r="D403" s="493"/>
      <c r="E403" s="493"/>
      <c r="F403" s="114"/>
      <c r="G403" s="114"/>
      <c r="H403" s="114"/>
      <c r="I403" s="114"/>
      <c r="J403" s="114"/>
      <c r="K403" s="114"/>
      <c r="L403" s="114"/>
      <c r="M403" s="291"/>
      <c r="N403" s="146"/>
    </row>
    <row r="404" spans="1:14" ht="33" customHeight="1" thickBot="1" x14ac:dyDescent="0.4">
      <c r="A404" s="293"/>
      <c r="B404" s="494" t="s">
        <v>618</v>
      </c>
      <c r="C404" s="495"/>
      <c r="D404" s="495"/>
      <c r="E404" s="495"/>
      <c r="F404" s="114"/>
      <c r="G404" s="114"/>
      <c r="H404" s="114"/>
      <c r="I404" s="114"/>
      <c r="J404" s="114"/>
      <c r="K404" s="114"/>
      <c r="L404" s="114"/>
      <c r="M404" s="291"/>
      <c r="N404" s="146"/>
    </row>
    <row r="405" spans="1:14" ht="333" customHeight="1" thickBot="1" x14ac:dyDescent="0.4">
      <c r="A405" s="293"/>
      <c r="B405" s="489" t="s">
        <v>916</v>
      </c>
      <c r="C405" s="490"/>
      <c r="D405" s="490"/>
      <c r="E405" s="491"/>
      <c r="F405" s="114"/>
      <c r="G405" s="114"/>
      <c r="H405" s="114"/>
      <c r="I405" s="114"/>
      <c r="J405" s="114"/>
      <c r="K405" s="114"/>
      <c r="L405" s="114"/>
      <c r="M405" s="291"/>
      <c r="N405" s="146"/>
    </row>
    <row r="406" spans="1:14" x14ac:dyDescent="0.35">
      <c r="A406" s="293"/>
      <c r="B406" s="115"/>
      <c r="C406" s="114"/>
      <c r="D406" s="114"/>
      <c r="E406" s="114"/>
      <c r="F406" s="114"/>
      <c r="G406" s="114"/>
      <c r="H406" s="114"/>
      <c r="I406" s="114"/>
      <c r="J406" s="114"/>
      <c r="K406" s="114"/>
      <c r="L406" s="114"/>
      <c r="M406" s="291"/>
      <c r="N406" s="146"/>
    </row>
    <row r="407" spans="1:14" ht="18.5" x14ac:dyDescent="0.35">
      <c r="A407" s="299" t="s">
        <v>638</v>
      </c>
      <c r="B407" s="113" t="s">
        <v>7</v>
      </c>
      <c r="C407" s="113"/>
      <c r="D407" s="112"/>
      <c r="E407" s="112"/>
      <c r="F407" s="112"/>
      <c r="G407" s="112"/>
      <c r="H407" s="112"/>
      <c r="I407" s="112"/>
      <c r="J407" s="112"/>
      <c r="K407" s="112"/>
      <c r="L407" s="112"/>
      <c r="M407" s="300"/>
      <c r="N407" s="146"/>
    </row>
    <row r="408" spans="1:14" ht="22.75" customHeight="1" x14ac:dyDescent="0.35">
      <c r="A408" s="301" t="s">
        <v>74</v>
      </c>
      <c r="B408" s="110" t="s">
        <v>639</v>
      </c>
      <c r="C408" s="107"/>
      <c r="D408" s="109"/>
      <c r="E408" s="109"/>
      <c r="F408" s="109"/>
      <c r="G408" s="109"/>
      <c r="H408" s="109"/>
      <c r="I408" s="109"/>
      <c r="J408" s="109"/>
      <c r="K408" s="109"/>
      <c r="L408" s="109"/>
      <c r="M408" s="302"/>
      <c r="N408" s="146"/>
    </row>
    <row r="409" spans="1:14" ht="31.75" customHeight="1" thickBot="1" x14ac:dyDescent="0.4">
      <c r="A409" s="301"/>
      <c r="B409" s="498" t="s">
        <v>619</v>
      </c>
      <c r="C409" s="499"/>
      <c r="D409" s="499"/>
      <c r="E409" s="499"/>
      <c r="F409" s="109"/>
      <c r="G409" s="109"/>
      <c r="H409" s="109"/>
      <c r="I409" s="109"/>
      <c r="J409" s="109"/>
      <c r="K409" s="109"/>
      <c r="L409" s="109"/>
      <c r="M409" s="302"/>
      <c r="N409" s="146"/>
    </row>
    <row r="410" spans="1:14" ht="409.5" customHeight="1" thickBot="1" x14ac:dyDescent="0.4">
      <c r="A410" s="301"/>
      <c r="B410" s="489" t="s">
        <v>917</v>
      </c>
      <c r="C410" s="490"/>
      <c r="D410" s="490"/>
      <c r="E410" s="491"/>
      <c r="F410" s="109"/>
      <c r="G410" s="109"/>
      <c r="H410" s="109"/>
      <c r="I410" s="109"/>
      <c r="J410" s="109"/>
      <c r="K410" s="109"/>
      <c r="L410" s="109"/>
      <c r="M410" s="302"/>
      <c r="N410" s="146"/>
    </row>
    <row r="411" spans="1:14" ht="22.75" customHeight="1" x14ac:dyDescent="0.35">
      <c r="A411" s="301" t="s">
        <v>73</v>
      </c>
      <c r="B411" s="110" t="s">
        <v>72</v>
      </c>
      <c r="C411" s="107"/>
      <c r="D411" s="109"/>
      <c r="E411" s="109"/>
      <c r="F411" s="109"/>
      <c r="G411" s="109"/>
      <c r="H411" s="109"/>
      <c r="I411" s="109"/>
      <c r="J411" s="109"/>
      <c r="K411" s="109"/>
      <c r="L411" s="109"/>
      <c r="M411" s="302"/>
      <c r="N411" s="146"/>
    </row>
    <row r="412" spans="1:14" ht="30.75" customHeight="1" thickBot="1" x14ac:dyDescent="0.4">
      <c r="A412" s="301"/>
      <c r="B412" s="498" t="s">
        <v>620</v>
      </c>
      <c r="C412" s="499"/>
      <c r="D412" s="499"/>
      <c r="E412" s="499"/>
      <c r="F412" s="109"/>
      <c r="G412" s="109"/>
      <c r="H412" s="109"/>
      <c r="I412" s="109"/>
      <c r="J412" s="109"/>
      <c r="K412" s="109"/>
      <c r="L412" s="109"/>
      <c r="M412" s="302"/>
      <c r="N412" s="146"/>
    </row>
    <row r="413" spans="1:14" ht="409.5" customHeight="1" thickBot="1" x14ac:dyDescent="0.4">
      <c r="A413" s="301"/>
      <c r="B413" s="489" t="s">
        <v>996</v>
      </c>
      <c r="C413" s="490"/>
      <c r="D413" s="490"/>
      <c r="E413" s="491"/>
      <c r="F413" s="109"/>
      <c r="G413" s="109"/>
      <c r="H413" s="109"/>
      <c r="I413" s="109"/>
      <c r="J413" s="109"/>
      <c r="K413" s="109"/>
      <c r="L413" s="109"/>
      <c r="M413" s="302"/>
      <c r="N413" s="146"/>
    </row>
    <row r="414" spans="1:14" ht="19" customHeight="1" x14ac:dyDescent="0.35">
      <c r="A414" s="303"/>
      <c r="B414" s="109"/>
      <c r="C414" s="109"/>
      <c r="D414" s="109"/>
      <c r="E414" s="109"/>
      <c r="F414" s="109"/>
      <c r="G414" s="109"/>
      <c r="H414" s="109"/>
      <c r="I414" s="109"/>
      <c r="J414" s="109"/>
      <c r="K414" s="109"/>
      <c r="L414" s="109"/>
      <c r="M414" s="302"/>
      <c r="N414" s="146"/>
    </row>
    <row r="415" spans="1:14" ht="18.5" x14ac:dyDescent="0.35">
      <c r="A415" s="304"/>
      <c r="B415" s="111" t="s">
        <v>71</v>
      </c>
      <c r="C415" s="111"/>
      <c r="D415" s="111"/>
      <c r="E415" s="111"/>
      <c r="F415" s="111"/>
      <c r="G415" s="111"/>
      <c r="H415" s="111"/>
      <c r="I415" s="111"/>
      <c r="J415" s="111"/>
      <c r="K415" s="111"/>
      <c r="L415" s="111"/>
      <c r="M415" s="305"/>
      <c r="N415" s="146"/>
    </row>
    <row r="416" spans="1:14" ht="24.75" customHeight="1" x14ac:dyDescent="0.35">
      <c r="A416" s="303" t="s">
        <v>70</v>
      </c>
      <c r="B416" s="110" t="s">
        <v>69</v>
      </c>
      <c r="C416" s="110"/>
      <c r="D416" s="110"/>
      <c r="E416" s="110"/>
      <c r="F416" s="109"/>
      <c r="G416" s="109"/>
      <c r="H416" s="109"/>
      <c r="I416" s="109"/>
      <c r="J416" s="109"/>
      <c r="K416" s="109"/>
      <c r="L416" s="109"/>
      <c r="M416" s="302"/>
      <c r="N416" s="146"/>
    </row>
    <row r="417" spans="1:14" ht="33.75" customHeight="1" thickBot="1" x14ac:dyDescent="0.4">
      <c r="A417" s="303"/>
      <c r="B417" s="496" t="s">
        <v>621</v>
      </c>
      <c r="C417" s="497"/>
      <c r="D417" s="497"/>
      <c r="E417" s="497"/>
      <c r="F417" s="109"/>
      <c r="G417" s="109"/>
      <c r="H417" s="109"/>
      <c r="I417" s="109"/>
      <c r="J417" s="109"/>
      <c r="K417" s="109"/>
      <c r="L417" s="109"/>
      <c r="M417" s="302"/>
      <c r="N417" s="146"/>
    </row>
    <row r="418" spans="1:14" ht="186.75" customHeight="1" thickBot="1" x14ac:dyDescent="0.4">
      <c r="A418" s="303"/>
      <c r="B418" s="489" t="s">
        <v>918</v>
      </c>
      <c r="C418" s="490"/>
      <c r="D418" s="490"/>
      <c r="E418" s="491"/>
      <c r="F418" s="109"/>
      <c r="G418" s="109"/>
      <c r="H418" s="109"/>
      <c r="I418" s="109"/>
      <c r="J418" s="109"/>
      <c r="K418" s="109"/>
      <c r="L418" s="109"/>
      <c r="M418" s="302"/>
      <c r="N418" s="146"/>
    </row>
    <row r="419" spans="1:14" x14ac:dyDescent="0.35">
      <c r="A419" s="301"/>
      <c r="B419" s="108"/>
      <c r="C419" s="107"/>
      <c r="D419" s="107"/>
      <c r="E419" s="107"/>
      <c r="F419" s="106"/>
      <c r="G419" s="106"/>
      <c r="H419" s="106"/>
      <c r="I419" s="106"/>
      <c r="J419" s="106"/>
      <c r="K419" s="106"/>
      <c r="L419" s="106"/>
      <c r="M419" s="306"/>
      <c r="N419" s="146"/>
    </row>
    <row r="420" spans="1:14" ht="18.5" x14ac:dyDescent="0.35">
      <c r="A420" s="307" t="s">
        <v>640</v>
      </c>
      <c r="B420" s="105" t="s">
        <v>68</v>
      </c>
      <c r="C420" s="105"/>
      <c r="D420" s="105"/>
      <c r="E420" s="105"/>
      <c r="F420" s="105"/>
      <c r="G420" s="105"/>
      <c r="H420" s="105"/>
      <c r="I420" s="105"/>
      <c r="J420" s="105"/>
      <c r="K420" s="105"/>
      <c r="L420" s="105"/>
      <c r="M420" s="308"/>
      <c r="N420" s="146"/>
    </row>
    <row r="421" spans="1:14" ht="25.5" customHeight="1" x14ac:dyDescent="0.35">
      <c r="A421" s="259" t="s">
        <v>67</v>
      </c>
      <c r="B421" s="104" t="s">
        <v>66</v>
      </c>
      <c r="C421" s="93"/>
      <c r="D421" s="85"/>
      <c r="E421" s="85"/>
      <c r="F421" s="85"/>
      <c r="G421" s="85"/>
      <c r="H421" s="85"/>
      <c r="I421" s="85"/>
      <c r="J421" s="85"/>
      <c r="K421" s="85"/>
      <c r="L421" s="85"/>
      <c r="M421" s="257"/>
      <c r="N421" s="146"/>
    </row>
    <row r="422" spans="1:14" ht="19" customHeight="1" thickBot="1" x14ac:dyDescent="0.4">
      <c r="A422" s="259"/>
      <c r="B422" s="103" t="s">
        <v>622</v>
      </c>
      <c r="C422" s="102"/>
      <c r="D422" s="85"/>
      <c r="E422" s="85"/>
      <c r="F422" s="85"/>
      <c r="G422" s="85"/>
      <c r="H422" s="85"/>
      <c r="I422" s="85"/>
      <c r="J422" s="85"/>
      <c r="K422" s="85"/>
      <c r="L422" s="85"/>
      <c r="M422" s="257"/>
      <c r="N422" s="146"/>
    </row>
    <row r="423" spans="1:14" ht="33" customHeight="1" thickBot="1" x14ac:dyDescent="0.4">
      <c r="A423" s="258"/>
      <c r="B423" s="489" t="s">
        <v>919</v>
      </c>
      <c r="C423" s="490"/>
      <c r="D423" s="490"/>
      <c r="E423" s="491"/>
      <c r="F423" s="85"/>
      <c r="G423" s="85"/>
      <c r="H423" s="85"/>
      <c r="I423" s="85"/>
      <c r="J423" s="85"/>
      <c r="K423" s="85"/>
      <c r="L423" s="85"/>
      <c r="M423" s="257"/>
      <c r="N423" s="146"/>
    </row>
    <row r="424" spans="1:14" ht="25.5" customHeight="1" x14ac:dyDescent="0.35">
      <c r="A424" s="259" t="s">
        <v>65</v>
      </c>
      <c r="B424" s="104" t="s">
        <v>64</v>
      </c>
      <c r="C424" s="93"/>
      <c r="D424" s="85"/>
      <c r="E424" s="85"/>
      <c r="F424" s="85"/>
      <c r="G424" s="85"/>
      <c r="H424" s="85"/>
      <c r="I424" s="85"/>
      <c r="J424" s="85"/>
      <c r="K424" s="85"/>
      <c r="L424" s="85"/>
      <c r="M424" s="257"/>
      <c r="N424" s="146"/>
    </row>
    <row r="425" spans="1:14" ht="19" customHeight="1" thickBot="1" x14ac:dyDescent="0.4">
      <c r="A425" s="259"/>
      <c r="B425" s="103" t="s">
        <v>623</v>
      </c>
      <c r="C425" s="102"/>
      <c r="D425" s="85"/>
      <c r="E425" s="85"/>
      <c r="F425" s="85"/>
      <c r="G425" s="85"/>
      <c r="H425" s="85"/>
      <c r="I425" s="85"/>
      <c r="J425" s="85"/>
      <c r="K425" s="85"/>
      <c r="L425" s="85"/>
      <c r="M425" s="257"/>
      <c r="N425" s="146"/>
    </row>
    <row r="426" spans="1:14" ht="33" customHeight="1" thickBot="1" x14ac:dyDescent="0.4">
      <c r="A426" s="258"/>
      <c r="B426" s="489" t="s">
        <v>920</v>
      </c>
      <c r="C426" s="490"/>
      <c r="D426" s="490"/>
      <c r="E426" s="491"/>
      <c r="F426" s="85"/>
      <c r="G426" s="85"/>
      <c r="H426" s="85"/>
      <c r="I426" s="85"/>
      <c r="J426" s="85"/>
      <c r="K426" s="85"/>
      <c r="L426" s="85"/>
      <c r="M426" s="257"/>
      <c r="N426" s="146"/>
    </row>
    <row r="427" spans="1:14" ht="26.25" customHeight="1" x14ac:dyDescent="0.35">
      <c r="A427" s="259" t="s">
        <v>63</v>
      </c>
      <c r="B427" s="101" t="s">
        <v>62</v>
      </c>
      <c r="C427" s="93"/>
      <c r="D427" s="85"/>
      <c r="E427" s="85"/>
      <c r="F427" s="85"/>
      <c r="G427" s="85"/>
      <c r="H427" s="85"/>
      <c r="I427" s="85"/>
      <c r="J427" s="85"/>
      <c r="K427" s="85"/>
      <c r="L427" s="85"/>
      <c r="M427" s="257"/>
      <c r="N427" s="146"/>
    </row>
    <row r="428" spans="1:14" ht="21.75" customHeight="1" thickBot="1" x14ac:dyDescent="0.4">
      <c r="A428" s="258"/>
      <c r="B428" s="100" t="s">
        <v>624</v>
      </c>
      <c r="C428" s="99"/>
      <c r="D428" s="85"/>
      <c r="E428" s="85"/>
      <c r="F428" s="85"/>
      <c r="G428" s="85"/>
      <c r="H428" s="85"/>
      <c r="I428" s="85"/>
      <c r="J428" s="85"/>
      <c r="K428" s="85"/>
      <c r="L428" s="85"/>
      <c r="M428" s="257"/>
      <c r="N428" s="146"/>
    </row>
    <row r="429" spans="1:14" ht="30.75" customHeight="1" thickBot="1" x14ac:dyDescent="0.4">
      <c r="A429" s="258"/>
      <c r="B429" s="489" t="s">
        <v>921</v>
      </c>
      <c r="C429" s="490"/>
      <c r="D429" s="490"/>
      <c r="E429" s="491"/>
      <c r="F429" s="85"/>
      <c r="G429" s="85"/>
      <c r="H429" s="85"/>
      <c r="I429" s="85"/>
      <c r="J429" s="85"/>
      <c r="K429" s="85"/>
      <c r="L429" s="85"/>
      <c r="M429" s="257"/>
      <c r="N429" s="146"/>
    </row>
    <row r="430" spans="1:14" ht="30.75" customHeight="1" x14ac:dyDescent="0.35">
      <c r="A430" s="258" t="s">
        <v>61</v>
      </c>
      <c r="B430" s="98" t="s">
        <v>60</v>
      </c>
      <c r="C430" s="85"/>
      <c r="D430" s="85"/>
      <c r="E430" s="85"/>
      <c r="F430" s="85"/>
      <c r="G430" s="85"/>
      <c r="H430" s="85"/>
      <c r="I430" s="85"/>
      <c r="J430" s="85"/>
      <c r="K430" s="85"/>
      <c r="L430" s="85"/>
      <c r="M430" s="257"/>
      <c r="N430" s="146"/>
    </row>
    <row r="431" spans="1:14" ht="24" customHeight="1" thickBot="1" x14ac:dyDescent="0.4">
      <c r="A431" s="258"/>
      <c r="B431" s="97" t="s">
        <v>641</v>
      </c>
      <c r="C431" s="96"/>
      <c r="D431" s="96"/>
      <c r="E431" s="96"/>
      <c r="F431" s="95"/>
      <c r="G431" s="95"/>
      <c r="H431" s="95"/>
      <c r="I431" s="95"/>
      <c r="J431" s="95"/>
      <c r="K431" s="85"/>
      <c r="L431" s="85"/>
      <c r="M431" s="257"/>
      <c r="N431" s="146"/>
    </row>
    <row r="432" spans="1:14" ht="38.25" customHeight="1" thickBot="1" x14ac:dyDescent="0.4">
      <c r="A432" s="258"/>
      <c r="B432" s="489"/>
      <c r="C432" s="490"/>
      <c r="D432" s="490"/>
      <c r="E432" s="491"/>
      <c r="F432" s="95"/>
      <c r="G432" s="95"/>
      <c r="H432" s="95"/>
      <c r="I432" s="95"/>
      <c r="J432" s="95"/>
      <c r="K432" s="85"/>
      <c r="L432" s="85"/>
      <c r="M432" s="257"/>
      <c r="N432" s="146"/>
    </row>
    <row r="433" spans="1:14" ht="24" customHeight="1" x14ac:dyDescent="0.35">
      <c r="A433" s="259" t="s">
        <v>59</v>
      </c>
      <c r="B433" s="94" t="s">
        <v>58</v>
      </c>
      <c r="C433" s="93"/>
      <c r="D433" s="85"/>
      <c r="E433" s="85"/>
      <c r="F433" s="85"/>
      <c r="G433" s="85"/>
      <c r="H433" s="85"/>
      <c r="I433" s="85"/>
      <c r="J433" s="85"/>
      <c r="K433" s="85"/>
      <c r="L433" s="85"/>
      <c r="M433" s="257"/>
      <c r="N433" s="146"/>
    </row>
    <row r="434" spans="1:14" ht="39.75" customHeight="1" thickBot="1" x14ac:dyDescent="0.4">
      <c r="A434" s="259"/>
      <c r="B434" s="487" t="s">
        <v>625</v>
      </c>
      <c r="C434" s="488"/>
      <c r="D434" s="488"/>
      <c r="E434" s="488"/>
      <c r="F434" s="85"/>
      <c r="G434" s="85"/>
      <c r="H434" s="85"/>
      <c r="I434" s="85"/>
      <c r="J434" s="85"/>
      <c r="K434" s="85"/>
      <c r="L434" s="85"/>
      <c r="M434" s="257"/>
      <c r="N434" s="146"/>
    </row>
    <row r="435" spans="1:14" x14ac:dyDescent="0.35">
      <c r="A435" s="258"/>
      <c r="B435" s="92" t="s">
        <v>57</v>
      </c>
      <c r="C435" s="91"/>
      <c r="D435" s="85"/>
      <c r="E435" s="85"/>
      <c r="F435" s="85"/>
      <c r="G435" s="85"/>
      <c r="H435" s="85"/>
      <c r="I435" s="85"/>
      <c r="J435" s="85"/>
      <c r="K435" s="85"/>
      <c r="L435" s="85"/>
      <c r="M435" s="257"/>
      <c r="N435" s="146"/>
    </row>
    <row r="436" spans="1:14" x14ac:dyDescent="0.35">
      <c r="A436" s="258"/>
      <c r="B436" s="90" t="s">
        <v>626</v>
      </c>
      <c r="C436" s="89"/>
      <c r="D436" s="85"/>
      <c r="E436" s="85"/>
      <c r="F436" s="85"/>
      <c r="G436" s="85"/>
      <c r="H436" s="85"/>
      <c r="I436" s="85"/>
      <c r="J436" s="85"/>
      <c r="K436" s="85"/>
      <c r="L436" s="85"/>
      <c r="M436" s="257"/>
      <c r="N436" s="146"/>
    </row>
    <row r="437" spans="1:14" ht="15" thickBot="1" x14ac:dyDescent="0.4">
      <c r="A437" s="259"/>
      <c r="B437" s="87" t="s">
        <v>56</v>
      </c>
      <c r="C437" s="86"/>
      <c r="D437" s="85"/>
      <c r="E437" s="85"/>
      <c r="F437" s="85"/>
      <c r="G437" s="85"/>
      <c r="H437" s="85"/>
      <c r="I437" s="85"/>
      <c r="J437" s="85"/>
      <c r="K437" s="85"/>
      <c r="L437" s="85"/>
      <c r="M437" s="257"/>
      <c r="N437" s="146"/>
    </row>
    <row r="438" spans="1:14" ht="67.75" customHeight="1" thickBot="1" x14ac:dyDescent="0.4">
      <c r="A438" s="309"/>
      <c r="B438" s="310"/>
      <c r="C438" s="310"/>
      <c r="D438" s="310"/>
      <c r="E438" s="310"/>
      <c r="F438" s="310"/>
      <c r="G438" s="310"/>
      <c r="H438" s="310"/>
      <c r="I438" s="310"/>
      <c r="J438" s="310"/>
      <c r="K438" s="310"/>
      <c r="L438" s="310"/>
      <c r="M438" s="311"/>
      <c r="N438" s="146"/>
    </row>
    <row r="439" spans="1:14" x14ac:dyDescent="0.35">
      <c r="A439" s="120"/>
      <c r="B439" s="120"/>
      <c r="C439" s="120"/>
      <c r="D439" s="120"/>
      <c r="E439" s="120"/>
      <c r="F439" s="120"/>
      <c r="G439" s="120"/>
      <c r="H439" s="120"/>
      <c r="I439" s="120"/>
      <c r="J439" s="120"/>
      <c r="K439" s="120"/>
      <c r="L439" s="120"/>
      <c r="M439" s="120"/>
    </row>
  </sheetData>
  <dataConsolidate/>
  <mergeCells count="90">
    <mergeCell ref="B96:E96"/>
    <mergeCell ref="B117:E117"/>
    <mergeCell ref="B238:E238"/>
    <mergeCell ref="B48:E48"/>
    <mergeCell ref="A1:I1"/>
    <mergeCell ref="B42:E42"/>
    <mergeCell ref="B35:E35"/>
    <mergeCell ref="B12:E12"/>
    <mergeCell ref="B33:E33"/>
    <mergeCell ref="B34:E34"/>
    <mergeCell ref="B38:E38"/>
    <mergeCell ref="B40:E40"/>
    <mergeCell ref="B41:E41"/>
    <mergeCell ref="B39:E39"/>
    <mergeCell ref="C54:E54"/>
    <mergeCell ref="B95:E95"/>
    <mergeCell ref="B267:E267"/>
    <mergeCell ref="B268:E268"/>
    <mergeCell ref="B116:E116"/>
    <mergeCell ref="B253:E253"/>
    <mergeCell ref="C215:D215"/>
    <mergeCell ref="E215:F215"/>
    <mergeCell ref="B225:E225"/>
    <mergeCell ref="B254:E254"/>
    <mergeCell ref="B239:E239"/>
    <mergeCell ref="B279:E279"/>
    <mergeCell ref="B329:E329"/>
    <mergeCell ref="B328:E328"/>
    <mergeCell ref="B310:E310"/>
    <mergeCell ref="B319:E319"/>
    <mergeCell ref="B312:E312"/>
    <mergeCell ref="B320:E320"/>
    <mergeCell ref="B311:E311"/>
    <mergeCell ref="B293:E293"/>
    <mergeCell ref="B318:E318"/>
    <mergeCell ref="B317:E317"/>
    <mergeCell ref="B304:E304"/>
    <mergeCell ref="B294:E294"/>
    <mergeCell ref="B60:E60"/>
    <mergeCell ref="B59:E59"/>
    <mergeCell ref="B58:E58"/>
    <mergeCell ref="B81:E81"/>
    <mergeCell ref="B84:E84"/>
    <mergeCell ref="B80:E80"/>
    <mergeCell ref="B88:E88"/>
    <mergeCell ref="B89:E89"/>
    <mergeCell ref="B57:E57"/>
    <mergeCell ref="B94:E94"/>
    <mergeCell ref="B400:E400"/>
    <mergeCell ref="B398:E398"/>
    <mergeCell ref="B305:E305"/>
    <mergeCell ref="B399:E399"/>
    <mergeCell ref="B321:E321"/>
    <mergeCell ref="B327:E327"/>
    <mergeCell ref="B326:E326"/>
    <mergeCell ref="B325:E325"/>
    <mergeCell ref="B395:E395"/>
    <mergeCell ref="B394:E394"/>
    <mergeCell ref="B392:E392"/>
    <mergeCell ref="B391:E391"/>
    <mergeCell ref="B434:E434"/>
    <mergeCell ref="B426:E426"/>
    <mergeCell ref="B403:E403"/>
    <mergeCell ref="B404:E404"/>
    <mergeCell ref="B405:E405"/>
    <mergeCell ref="B423:E423"/>
    <mergeCell ref="B429:E429"/>
    <mergeCell ref="B417:E417"/>
    <mergeCell ref="B418:E418"/>
    <mergeCell ref="B409:E409"/>
    <mergeCell ref="B410:E410"/>
    <mergeCell ref="B412:E412"/>
    <mergeCell ref="B413:E413"/>
    <mergeCell ref="B432:E432"/>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4:E378" xr:uid="{00000000-0002-0000-0000-000000000000}">
      <formula1>ObjectiveB3</formula1>
    </dataValidation>
    <dataValidation type="list" allowBlank="1" showInputMessage="1" showErrorMessage="1" sqref="E336:E350" xr:uid="{00000000-0002-0000-0000-000001000000}">
      <formula1>ObjectiveN2</formula1>
    </dataValidation>
    <dataValidation type="list" allowBlank="1" showInputMessage="1" showErrorMessage="1" sqref="E365:E373"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4:E387" xr:uid="{00000000-0002-0000-0000-000005000000}">
      <formula1>ObjectiveS3</formula1>
    </dataValidation>
    <dataValidation type="list" allowBlank="1" showInputMessage="1" showErrorMessage="1" sqref="E379" xr:uid="{00000000-0002-0000-0000-000006000000}">
      <formula1>ObjectiveS1</formula1>
    </dataValidation>
    <dataValidation type="list" allowBlank="1" showInputMessage="1" showErrorMessage="1" sqref="E356:E364" xr:uid="{00000000-0002-0000-0000-000007000000}">
      <formula1>ObjectiveB1</formula1>
    </dataValidation>
    <dataValidation type="list" allowBlank="1" showInputMessage="1" showErrorMessage="1" sqref="E351:E355" xr:uid="{00000000-0002-0000-0000-000008000000}">
      <formula1>ObjectiveN3</formula1>
    </dataValidation>
    <dataValidation type="list" allowBlank="1" showInputMessage="1" showErrorMessage="1" sqref="E331:E335" xr:uid="{00000000-0002-0000-0000-000009000000}">
      <formula1>ObjectiveN1</formula1>
    </dataValidation>
    <dataValidation type="list" allowBlank="1" showInputMessage="1" showErrorMessage="1" sqref="D270:D275 D296:D301" xr:uid="{00000000-0002-0000-0000-00000A000000}">
      <formula1>direction</formula1>
    </dataValidation>
    <dataValidation type="list" allowBlank="1" showInputMessage="1" showErrorMessage="1" sqref="C121:C211" xr:uid="{00000000-0002-0000-0000-00000B000000}">
      <formula1>Scope</formula1>
    </dataValidation>
    <dataValidation type="decimal" allowBlank="1" showInputMessage="1" showErrorMessage="1" sqref="D122:D211 C212:C214" xr:uid="{00000000-0002-0000-0000-00000C000000}">
      <formula1>0</formula1>
      <formula2>100000000000</formula2>
    </dataValidation>
    <dataValidation type="list" allowBlank="1" showInputMessage="1" showErrorMessage="1" sqref="D98:D113" xr:uid="{00000000-0002-0000-0000-00000D000000}">
      <formula1>yeartype</formula1>
    </dataValidation>
    <dataValidation type="decimal" allowBlank="1" showInputMessage="1" showErrorMessage="1" sqref="H121:H210" xr:uid="{00000000-0002-0000-0000-00000E000000}">
      <formula1>0.001</formula1>
      <formula2>1000000000</formula2>
    </dataValidation>
    <dataValidation type="date" allowBlank="1" showInputMessage="1" showErrorMessage="1" sqref="C437" xr:uid="{00000000-0002-0000-0000-00000F000000}">
      <formula1>1</formula1>
      <formula2>73051</formula2>
    </dataValidation>
    <dataValidation type="list" allowBlank="1" showInputMessage="1" showErrorMessage="1" sqref="F227:F235" xr:uid="{00000000-0002-0000-0000-000010000000}">
      <formula1>targetboundary</formula1>
    </dataValidation>
    <dataValidation type="list" allowBlank="1" showInputMessage="1" showErrorMessage="1" sqref="C227:C235" xr:uid="{00000000-0002-0000-0000-000011000000}">
      <formula1>targettype</formula1>
    </dataValidation>
    <dataValidation type="list" allowBlank="1" showInputMessage="1" showErrorMessage="1" sqref="E227:E235" xr:uid="{00000000-0002-0000-0000-000012000000}">
      <formula1>unitCO2C</formula1>
    </dataValidation>
    <dataValidation type="decimal" allowBlank="1" showInputMessage="1" showErrorMessage="1" sqref="D227:D235 J256:J265 F256:H265" xr:uid="{00000000-0002-0000-0000-000013000000}">
      <formula1>0.1</formula1>
      <formula2>100000000</formula2>
    </dataValidation>
    <dataValidation type="decimal" allowBlank="1" showInputMessage="1" showErrorMessage="1" sqref="H227:H235" xr:uid="{00000000-0002-0000-0000-000014000000}">
      <formula1>0</formula1>
      <formula2>10000000000000</formula2>
    </dataValidation>
    <dataValidation type="list" allowBlank="1" showInputMessage="1" showErrorMessage="1" sqref="I227:I235" xr:uid="{00000000-0002-0000-0000-000015000000}">
      <formula1>unitCO2D</formula1>
    </dataValidation>
    <dataValidation type="decimal" allowBlank="1" showInputMessage="1" showErrorMessage="1" sqref="E213:E214" xr:uid="{00000000-0002-0000-0000-000016000000}">
      <formula1>0.000000001</formula1>
      <formula2>1000000000</formula2>
    </dataValidation>
    <dataValidation type="list" allowBlank="1" showInputMessage="1" showErrorMessage="1" sqref="F213:F214" xr:uid="{00000000-0002-0000-0000-000017000000}">
      <formula1>unitCO2E</formula1>
    </dataValidation>
    <dataValidation type="whole" allowBlank="1" showInputMessage="1" showErrorMessage="1" sqref="H98:H113" xr:uid="{00000000-0002-0000-0000-000018000000}">
      <formula1>0</formula1>
      <formula2>100000000000</formula2>
    </dataValidation>
    <dataValidation type="list" allowBlank="1" showInputMessage="1" showErrorMessage="1" sqref="C98 D256:D265 J227:J235 G227:G235" xr:uid="{00000000-0002-0000-0000-000019000000}">
      <formula1>year</formula1>
    </dataValidation>
    <dataValidation type="whole" allowBlank="1" showInputMessage="1" showErrorMessage="1" sqref="B90 B393 B396 B419 B390 B388 B406 B266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6:E265" xr:uid="{00000000-0002-0000-0000-00001D000000}">
      <formula1>Estimated</formula1>
    </dataValidation>
    <dataValidation type="list" allowBlank="1" showInputMessage="1" showErrorMessage="1" sqref="C118" xr:uid="{00000000-0002-0000-0000-00001E000000}">
      <formula1>$D$118:$E$118</formula1>
    </dataValidation>
  </dataValidations>
  <hyperlinks>
    <hyperlink ref="F51" r:id="rId1" xr:uid="{59CC474A-7A4C-4164-87F0-05BFA0533553}"/>
    <hyperlink ref="F52" r:id="rId2" display="http://www.edinburgh.gov.uk/info/20141/council_commitments" xr:uid="{6E5E911E-7693-4144-869F-C7D1AA0D0FA8}"/>
    <hyperlink ref="F53" r:id="rId3" display="http://www.edinburgh.gov.uk/info/20206/sustainable_development_and_fairtrade/841/sustainable_edinburgh_2020" xr:uid="{1B6843CF-CF86-4135-AE54-815FD561D3CA}"/>
    <hyperlink ref="F54" r:id="rId4" display="http://www.edinburgh.gov.uk/info/20204/council_planning_framework/1255/council_business_plan_2017-22" xr:uid="{4E24D0D6-5BB9-4A1A-A949-0A064FFDAAF9}"/>
    <hyperlink ref="D65" r:id="rId5" xr:uid="{8283EE80-CD56-46AA-AB3E-A285F0EA37D3}"/>
    <hyperlink ref="D66" r:id="rId6" xr:uid="{7577C1C2-DBF6-454E-A829-130D3FFAAE07}"/>
    <hyperlink ref="D67" r:id="rId7" xr:uid="{0B393BFA-CD7B-480B-8EB9-1DDE2C070500}"/>
    <hyperlink ref="D69" r:id="rId8" xr:uid="{C404E887-03BD-4B2D-BEC5-6005A7647246}"/>
    <hyperlink ref="D70" r:id="rId9" xr:uid="{B0DA37C5-1CA2-472C-8581-55EDAC6A3AFE}"/>
    <hyperlink ref="D71" r:id="rId10" display="http://www.edinburgh.gov.uk/info/20245/services_for_communities/413/waste_strategies" xr:uid="{94C76B56-ED82-423B-BD04-A051A865A7DF}"/>
    <hyperlink ref="D72" r:id="rId11" xr:uid="{9EE933A5-2307-42CF-AC41-E5F18B497CEA}"/>
    <hyperlink ref="D74" r:id="rId12" display="http://www.edinburgh.gov.uk/info/20013/planning_and_building/66/edinburgh_local_development_plan" xr:uid="{7F5DA08D-5FE3-4ED3-926C-F98F5B140EDB}"/>
    <hyperlink ref="D76" r:id="rId13" xr:uid="{B9015412-7B49-48EF-91ED-C5F268BD5646}"/>
    <hyperlink ref="D77" r:id="rId14" xr:uid="{D4477CDE-865D-4281-B400-324EADB6B638}"/>
    <hyperlink ref="F52:H52" r:id="rId15" display="https://www.edinburgh.gov.uk/council-commitments" xr:uid="{E6481C34-CD06-4E39-B17E-927E595C9978}"/>
    <hyperlink ref="F53:H53" r:id="rId16" display="https://www.edinburgh.gov.uk/council-planning-framework/sustainable-edinburgh-2020" xr:uid="{994628D0-1ACF-4478-AD23-7C765257053E}"/>
    <hyperlink ref="F54:H54" r:id="rId17" display="https://www.edinburgh.gov.uk/council-planning-framework/council-business-plan-2017-2022" xr:uid="{6A01A8F1-F889-4CDA-A3D5-8D5D995351BF}"/>
  </hyperlinks>
  <pageMargins left="0.7" right="0.7" top="0.75" bottom="0.75" header="0.3" footer="0.3"/>
  <pageSetup paperSize="9" orientation="portrait" r:id="rId1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B121:B210</xm:sqref>
        </x14:dataValidation>
        <x14:dataValidation type="list" allowBlank="1" showInputMessage="1" showErrorMessage="1" xr:uid="{00000000-0002-0000-0000-000020000000}">
          <x14:formula1>
            <xm:f>ListsReq!$AC$3:$AC$64</xm:f>
          </x14:formula1>
          <xm:sqref>I256:I265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80" zoomScale="80" zoomScaleNormal="80" workbookViewId="0">
      <selection activeCell="AH142" sqref="AH142"/>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59" t="s">
        <v>565</v>
      </c>
      <c r="AD2" s="359" t="s">
        <v>9</v>
      </c>
      <c r="AE2" s="359" t="s">
        <v>171</v>
      </c>
      <c r="AF2" s="35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195" t="s">
        <v>539</v>
      </c>
      <c r="AD3" s="174" t="s">
        <v>269</v>
      </c>
      <c r="AE3" s="360">
        <v>0.23313999999999999</v>
      </c>
      <c r="AF3" s="35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195" t="s">
        <v>516</v>
      </c>
      <c r="AD4" s="174" t="s">
        <v>269</v>
      </c>
      <c r="AE4" s="361">
        <v>2.0049999999999998E-2</v>
      </c>
      <c r="AF4" s="35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195" t="s">
        <v>492</v>
      </c>
      <c r="AD5" s="174" t="s">
        <v>269</v>
      </c>
      <c r="AE5" s="362">
        <v>0.18387000000000001</v>
      </c>
      <c r="AF5" s="195"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49" t="s">
        <v>725</v>
      </c>
      <c r="AD6" s="174" t="s">
        <v>313</v>
      </c>
      <c r="AE6" s="362">
        <v>2.7577600000000002</v>
      </c>
      <c r="AF6" s="195"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49" t="s">
        <v>726</v>
      </c>
      <c r="AD7" s="174" t="s">
        <v>269</v>
      </c>
      <c r="AE7" s="362">
        <v>0.25672</v>
      </c>
      <c r="AF7" s="195"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49" t="s">
        <v>727</v>
      </c>
      <c r="AD8" s="174" t="s">
        <v>248</v>
      </c>
      <c r="AE8" s="363">
        <v>3221.37</v>
      </c>
      <c r="AF8" s="195"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49" t="s">
        <v>728</v>
      </c>
      <c r="AD9" s="174" t="s">
        <v>269</v>
      </c>
      <c r="AE9" s="362">
        <v>0.26774999999999999</v>
      </c>
      <c r="AF9" s="195"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64" t="s">
        <v>729</v>
      </c>
      <c r="AD10" s="365" t="s">
        <v>248</v>
      </c>
      <c r="AE10" s="363">
        <v>3249.99</v>
      </c>
      <c r="AF10" s="195"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64" t="s">
        <v>730</v>
      </c>
      <c r="AD11" s="365" t="s">
        <v>313</v>
      </c>
      <c r="AE11" s="362">
        <v>2.7753999999999999</v>
      </c>
      <c r="AF11" s="195"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35">
      <c r="C12">
        <v>2014</v>
      </c>
      <c r="D12">
        <f t="shared" ref="D12:I12" si="8">E11</f>
        <v>2015</v>
      </c>
      <c r="E12">
        <f t="shared" si="8"/>
        <v>2016</v>
      </c>
      <c r="F12">
        <f t="shared" si="8"/>
        <v>2017</v>
      </c>
      <c r="G12">
        <f t="shared" si="8"/>
        <v>2018</v>
      </c>
      <c r="H12">
        <f t="shared" si="8"/>
        <v>2019</v>
      </c>
      <c r="I12">
        <f t="shared" si="8"/>
        <v>2020</v>
      </c>
      <c r="V12" t="s">
        <v>384</v>
      </c>
      <c r="AC12" s="364" t="s">
        <v>731</v>
      </c>
      <c r="AD12" s="365" t="s">
        <v>269</v>
      </c>
      <c r="AE12" s="362">
        <v>0.25835999999999998</v>
      </c>
      <c r="AF12" s="195"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35">
      <c r="C13">
        <v>2015</v>
      </c>
      <c r="D13">
        <f>E12</f>
        <v>2016</v>
      </c>
      <c r="E13">
        <f>F12</f>
        <v>2017</v>
      </c>
      <c r="F13">
        <f>G12</f>
        <v>2018</v>
      </c>
      <c r="G13">
        <f>H12</f>
        <v>2019</v>
      </c>
      <c r="H13">
        <f>I12</f>
        <v>2020</v>
      </c>
      <c r="V13" t="s">
        <v>368</v>
      </c>
      <c r="AC13" s="364" t="s">
        <v>732</v>
      </c>
      <c r="AD13" s="365" t="s">
        <v>248</v>
      </c>
      <c r="AE13" s="363">
        <v>3159.5</v>
      </c>
      <c r="AF13" s="195" t="s">
        <v>250</v>
      </c>
      <c r="AG13" t="s">
        <v>366</v>
      </c>
      <c r="AH13" t="s">
        <v>365</v>
      </c>
      <c r="AS13" t="s">
        <v>364</v>
      </c>
      <c r="AT13" t="s">
        <v>363</v>
      </c>
      <c r="AU13" t="s">
        <v>362</v>
      </c>
      <c r="AV13" t="s">
        <v>361</v>
      </c>
      <c r="AW13" t="s">
        <v>360</v>
      </c>
      <c r="AX13" t="s">
        <v>359</v>
      </c>
      <c r="AZ13" t="s">
        <v>358</v>
      </c>
      <c r="BA13" t="s">
        <v>357</v>
      </c>
      <c r="BD13" t="s">
        <v>356</v>
      </c>
    </row>
    <row r="14" spans="1:56" x14ac:dyDescent="0.35">
      <c r="C14">
        <v>2016</v>
      </c>
      <c r="D14">
        <f>E13</f>
        <v>2017</v>
      </c>
      <c r="E14">
        <f>F13</f>
        <v>2018</v>
      </c>
      <c r="F14">
        <f>G13</f>
        <v>2019</v>
      </c>
      <c r="G14">
        <f>H13</f>
        <v>2020</v>
      </c>
      <c r="V14" t="s">
        <v>227</v>
      </c>
      <c r="AC14" s="364" t="s">
        <v>733</v>
      </c>
      <c r="AD14" s="365" t="s">
        <v>313</v>
      </c>
      <c r="AE14" s="362">
        <v>3.1220400000000001</v>
      </c>
      <c r="AF14" s="195" t="s">
        <v>312</v>
      </c>
      <c r="AG14" t="s">
        <v>354</v>
      </c>
      <c r="AH14" t="s">
        <v>1</v>
      </c>
      <c r="AS14" t="s">
        <v>353</v>
      </c>
      <c r="AT14" t="s">
        <v>352</v>
      </c>
      <c r="AU14" t="s">
        <v>351</v>
      </c>
      <c r="AV14" t="s">
        <v>350</v>
      </c>
      <c r="AW14" t="s">
        <v>349</v>
      </c>
      <c r="AX14" t="s">
        <v>348</v>
      </c>
      <c r="AZ14" t="s">
        <v>347</v>
      </c>
      <c r="BA14" t="s">
        <v>346</v>
      </c>
      <c r="BD14" t="s">
        <v>345</v>
      </c>
    </row>
    <row r="15" spans="1:56" x14ac:dyDescent="0.35">
      <c r="C15">
        <v>2017</v>
      </c>
      <c r="D15">
        <f>E14</f>
        <v>2018</v>
      </c>
      <c r="E15">
        <f>F14</f>
        <v>2019</v>
      </c>
      <c r="F15">
        <f>G14</f>
        <v>2020</v>
      </c>
      <c r="AC15" s="364" t="s">
        <v>734</v>
      </c>
      <c r="AD15" s="365" t="s">
        <v>269</v>
      </c>
      <c r="AE15" s="362">
        <v>0.26261000000000001</v>
      </c>
      <c r="AF15" s="195" t="s">
        <v>235</v>
      </c>
      <c r="AG15" t="s">
        <v>343</v>
      </c>
      <c r="AH15" t="s">
        <v>342</v>
      </c>
      <c r="AS15" t="s">
        <v>341</v>
      </c>
      <c r="AT15" t="s">
        <v>340</v>
      </c>
      <c r="AU15" t="s">
        <v>339</v>
      </c>
      <c r="AV15" t="s">
        <v>338</v>
      </c>
      <c r="AW15" t="s">
        <v>337</v>
      </c>
      <c r="AX15" t="s">
        <v>336</v>
      </c>
      <c r="AZ15" t="s">
        <v>335</v>
      </c>
      <c r="BA15" t="s">
        <v>334</v>
      </c>
      <c r="BD15" t="s">
        <v>333</v>
      </c>
    </row>
    <row r="16" spans="1:56" x14ac:dyDescent="0.35">
      <c r="C16">
        <v>2018</v>
      </c>
      <c r="D16">
        <f>E15</f>
        <v>2019</v>
      </c>
      <c r="E16">
        <f>F15</f>
        <v>2020</v>
      </c>
      <c r="AC16" s="349" t="s">
        <v>735</v>
      </c>
      <c r="AD16" s="174" t="s">
        <v>313</v>
      </c>
      <c r="AE16" s="362">
        <v>2.5403899999999999</v>
      </c>
      <c r="AF16" s="195" t="s">
        <v>312</v>
      </c>
      <c r="AG16" t="s">
        <v>332</v>
      </c>
      <c r="AH16" t="s">
        <v>331</v>
      </c>
      <c r="AS16" t="s">
        <v>330</v>
      </c>
      <c r="AT16" t="s">
        <v>329</v>
      </c>
      <c r="AU16" t="s">
        <v>328</v>
      </c>
      <c r="AV16" t="s">
        <v>327</v>
      </c>
      <c r="AW16" t="s">
        <v>326</v>
      </c>
      <c r="AX16" t="s">
        <v>325</v>
      </c>
      <c r="AZ16" t="s">
        <v>324</v>
      </c>
      <c r="BA16" t="s">
        <v>323</v>
      </c>
      <c r="BD16" t="s">
        <v>322</v>
      </c>
    </row>
    <row r="17" spans="3:56" x14ac:dyDescent="0.35">
      <c r="C17">
        <v>2019</v>
      </c>
      <c r="D17">
        <f>E16</f>
        <v>2020</v>
      </c>
      <c r="AC17" s="349" t="s">
        <v>736</v>
      </c>
      <c r="AD17" s="174" t="s">
        <v>269</v>
      </c>
      <c r="AE17" s="362">
        <v>0.24665999999999999</v>
      </c>
      <c r="AF17" s="195" t="s">
        <v>235</v>
      </c>
      <c r="AG17" t="s">
        <v>5</v>
      </c>
      <c r="AH17" t="s">
        <v>227</v>
      </c>
      <c r="AT17" t="s">
        <v>321</v>
      </c>
      <c r="AU17" t="s">
        <v>320</v>
      </c>
      <c r="AV17" t="s">
        <v>319</v>
      </c>
      <c r="AW17" t="s">
        <v>318</v>
      </c>
      <c r="AX17" t="s">
        <v>317</v>
      </c>
      <c r="AZ17" t="s">
        <v>316</v>
      </c>
      <c r="BA17" t="s">
        <v>315</v>
      </c>
      <c r="BD17" t="s">
        <v>314</v>
      </c>
    </row>
    <row r="18" spans="3:56" x14ac:dyDescent="0.35">
      <c r="C18">
        <v>2020</v>
      </c>
      <c r="AC18" s="349" t="s">
        <v>737</v>
      </c>
      <c r="AD18" s="174" t="s">
        <v>269</v>
      </c>
      <c r="AE18" s="362">
        <v>0.32040000000000002</v>
      </c>
      <c r="AF18" s="195" t="s">
        <v>235</v>
      </c>
      <c r="AT18" t="s">
        <v>311</v>
      </c>
      <c r="AU18" t="s">
        <v>310</v>
      </c>
      <c r="AV18" t="s">
        <v>309</v>
      </c>
      <c r="AW18" t="s">
        <v>308</v>
      </c>
      <c r="AX18" t="s">
        <v>307</v>
      </c>
      <c r="AZ18" t="s">
        <v>306</v>
      </c>
      <c r="BD18" t="s">
        <v>305</v>
      </c>
    </row>
    <row r="19" spans="3:56" x14ac:dyDescent="0.3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49" t="s">
        <v>738</v>
      </c>
      <c r="AD19" s="174" t="s">
        <v>248</v>
      </c>
      <c r="AE19" s="363">
        <v>2380.0100000000002</v>
      </c>
      <c r="AF19" s="195" t="s">
        <v>250</v>
      </c>
      <c r="AT19" t="s">
        <v>302</v>
      </c>
      <c r="AU19" t="s">
        <v>301</v>
      </c>
      <c r="AV19" t="s">
        <v>300</v>
      </c>
      <c r="AW19" t="s">
        <v>299</v>
      </c>
      <c r="BD19" t="s">
        <v>298</v>
      </c>
    </row>
    <row r="20" spans="3:56" x14ac:dyDescent="0.3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66" t="s">
        <v>739</v>
      </c>
      <c r="AD20" s="174" t="s">
        <v>313</v>
      </c>
      <c r="AE20" s="362">
        <v>2.2908200000000001</v>
      </c>
      <c r="AF20" s="195" t="s">
        <v>312</v>
      </c>
      <c r="AT20" t="s">
        <v>295</v>
      </c>
      <c r="AV20" t="s">
        <v>294</v>
      </c>
      <c r="AW20" t="s">
        <v>293</v>
      </c>
      <c r="BD20" t="s">
        <v>292</v>
      </c>
    </row>
    <row r="21" spans="3:56" x14ac:dyDescent="0.3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6" t="s">
        <v>740</v>
      </c>
      <c r="AD21" s="174" t="s">
        <v>269</v>
      </c>
      <c r="AE21" s="362">
        <v>0.24514</v>
      </c>
      <c r="AF21" s="195" t="s">
        <v>235</v>
      </c>
      <c r="AT21" t="s">
        <v>289</v>
      </c>
      <c r="AV21" t="s">
        <v>288</v>
      </c>
      <c r="AW21" t="s">
        <v>287</v>
      </c>
      <c r="BD21" t="s">
        <v>286</v>
      </c>
    </row>
    <row r="22" spans="3:56" x14ac:dyDescent="0.3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6" t="s">
        <v>741</v>
      </c>
      <c r="AD22" s="174" t="s">
        <v>313</v>
      </c>
      <c r="AE22" s="362">
        <v>2.5430999999999999</v>
      </c>
      <c r="AF22" s="195" t="s">
        <v>312</v>
      </c>
      <c r="AT22" t="s">
        <v>282</v>
      </c>
      <c r="AW22" t="s">
        <v>281</v>
      </c>
      <c r="BD22" t="s">
        <v>280</v>
      </c>
    </row>
    <row r="23" spans="3:56" x14ac:dyDescent="0.3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6" t="s">
        <v>742</v>
      </c>
      <c r="AD23" s="174" t="s">
        <v>269</v>
      </c>
      <c r="AE23" s="362">
        <v>0.24782000000000001</v>
      </c>
      <c r="AF23" s="195" t="s">
        <v>235</v>
      </c>
      <c r="AT23" t="s">
        <v>278</v>
      </c>
      <c r="AW23" t="s">
        <v>277</v>
      </c>
      <c r="BD23" t="s">
        <v>276</v>
      </c>
    </row>
    <row r="24" spans="3:56" x14ac:dyDescent="0.3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5" t="s">
        <v>398</v>
      </c>
      <c r="AD24" s="174" t="s">
        <v>382</v>
      </c>
      <c r="AE24" s="367">
        <v>0.34399999999999997</v>
      </c>
      <c r="AF24" s="195" t="s">
        <v>381</v>
      </c>
      <c r="AT24" t="s">
        <v>274</v>
      </c>
      <c r="AW24" t="s">
        <v>273</v>
      </c>
    </row>
    <row r="25" spans="3:56" x14ac:dyDescent="0.3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5" t="s">
        <v>383</v>
      </c>
      <c r="AD25" s="174" t="s">
        <v>382</v>
      </c>
      <c r="AE25" s="368">
        <v>0.70799999999999996</v>
      </c>
      <c r="AF25" s="351" t="s">
        <v>381</v>
      </c>
      <c r="AT25" t="s">
        <v>271</v>
      </c>
    </row>
    <row r="26" spans="3:56" x14ac:dyDescent="0.3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5" t="s">
        <v>674</v>
      </c>
      <c r="AD26" s="174" t="s">
        <v>313</v>
      </c>
      <c r="AE26" s="362">
        <v>2.54603</v>
      </c>
      <c r="AF26" s="195" t="s">
        <v>312</v>
      </c>
    </row>
    <row r="27" spans="3:56" x14ac:dyDescent="0.35">
      <c r="C27" t="s">
        <v>268</v>
      </c>
      <c r="D27" t="str">
        <f t="shared" ref="D27:I27" si="16">E26</f>
        <v>2014/15</v>
      </c>
      <c r="E27" t="str">
        <f t="shared" si="16"/>
        <v>2015/16</v>
      </c>
      <c r="F27" t="str">
        <f t="shared" si="16"/>
        <v>2016/17</v>
      </c>
      <c r="G27" t="str">
        <f t="shared" si="16"/>
        <v>2017/18</v>
      </c>
      <c r="H27" t="str">
        <f t="shared" si="16"/>
        <v>2018/19</v>
      </c>
      <c r="I27" t="str">
        <f t="shared" si="16"/>
        <v>2019/20</v>
      </c>
      <c r="AC27" s="195" t="s">
        <v>675</v>
      </c>
      <c r="AD27" s="174" t="s">
        <v>313</v>
      </c>
      <c r="AE27" s="362">
        <v>2.6878700000000002</v>
      </c>
      <c r="AF27" s="195" t="s">
        <v>312</v>
      </c>
    </row>
    <row r="28" spans="3:56" x14ac:dyDescent="0.35">
      <c r="C28" t="s">
        <v>266</v>
      </c>
      <c r="D28" t="str">
        <f>E27</f>
        <v>2015/16</v>
      </c>
      <c r="E28" t="str">
        <f>F27</f>
        <v>2016/17</v>
      </c>
      <c r="F28" t="str">
        <f>G27</f>
        <v>2017/18</v>
      </c>
      <c r="G28" t="str">
        <f>H27</f>
        <v>2018/19</v>
      </c>
      <c r="H28" t="str">
        <f>I27</f>
        <v>2019/20</v>
      </c>
      <c r="AC28" s="195" t="s">
        <v>676</v>
      </c>
      <c r="AD28" s="174" t="s">
        <v>313</v>
      </c>
      <c r="AE28" s="362">
        <v>2.1680199999999998</v>
      </c>
      <c r="AF28" s="195" t="s">
        <v>312</v>
      </c>
    </row>
    <row r="29" spans="3:56" x14ac:dyDescent="0.35">
      <c r="C29" t="s">
        <v>264</v>
      </c>
      <c r="D29" t="str">
        <f>E28</f>
        <v>2016/17</v>
      </c>
      <c r="E29" t="str">
        <f>F28</f>
        <v>2017/18</v>
      </c>
      <c r="F29" t="str">
        <f>G28</f>
        <v>2018/19</v>
      </c>
      <c r="G29" t="str">
        <f>H28</f>
        <v>2019/20</v>
      </c>
      <c r="AC29" s="194" t="s">
        <v>677</v>
      </c>
      <c r="AD29" s="174" t="s">
        <v>471</v>
      </c>
      <c r="AE29" s="369">
        <v>1430</v>
      </c>
      <c r="AF29" s="195" t="s">
        <v>711</v>
      </c>
    </row>
    <row r="30" spans="3:56" ht="16.5" x14ac:dyDescent="0.45">
      <c r="C30" t="s">
        <v>262</v>
      </c>
      <c r="D30" t="str">
        <f>E29</f>
        <v>2017/18</v>
      </c>
      <c r="E30" t="str">
        <f>F29</f>
        <v>2018/19</v>
      </c>
      <c r="F30" t="str">
        <f>G29</f>
        <v>2019/20</v>
      </c>
      <c r="AC30" s="194" t="s">
        <v>678</v>
      </c>
      <c r="AD30" s="174" t="s">
        <v>471</v>
      </c>
      <c r="AE30" s="370">
        <v>2088</v>
      </c>
      <c r="AF30" s="352" t="s">
        <v>712</v>
      </c>
    </row>
    <row r="31" spans="3:56" ht="16.5" x14ac:dyDescent="0.45">
      <c r="C31" t="s">
        <v>260</v>
      </c>
      <c r="D31" t="str">
        <f>E30</f>
        <v>2018/19</v>
      </c>
      <c r="E31" t="str">
        <f>F30</f>
        <v>2019/20</v>
      </c>
      <c r="AC31" s="194" t="s">
        <v>679</v>
      </c>
      <c r="AD31" s="174" t="s">
        <v>471</v>
      </c>
      <c r="AE31" s="369">
        <v>1774</v>
      </c>
      <c r="AF31" s="352" t="s">
        <v>712</v>
      </c>
    </row>
    <row r="32" spans="3:56" x14ac:dyDescent="0.35">
      <c r="C32" t="s">
        <v>258</v>
      </c>
      <c r="D32" t="str">
        <f>E31</f>
        <v>2019/20</v>
      </c>
      <c r="AC32" s="371" t="s">
        <v>680</v>
      </c>
      <c r="AD32" s="174" t="s">
        <v>471</v>
      </c>
      <c r="AE32" s="369">
        <v>3922</v>
      </c>
      <c r="AF32" s="195" t="s">
        <v>711</v>
      </c>
    </row>
    <row r="33" spans="3:32" x14ac:dyDescent="0.35">
      <c r="C33" t="s">
        <v>256</v>
      </c>
      <c r="AC33" s="349" t="s">
        <v>796</v>
      </c>
      <c r="AD33" s="174" t="s">
        <v>269</v>
      </c>
      <c r="AE33" s="372">
        <v>1.545E-2</v>
      </c>
      <c r="AF33" s="195" t="s">
        <v>235</v>
      </c>
    </row>
    <row r="34" spans="3:32" x14ac:dyDescent="0.35">
      <c r="AC34" s="349" t="s">
        <v>797</v>
      </c>
      <c r="AD34" s="174" t="s">
        <v>248</v>
      </c>
      <c r="AE34" s="372">
        <v>58.352719999999998</v>
      </c>
      <c r="AF34" s="195" t="s">
        <v>247</v>
      </c>
    </row>
    <row r="35" spans="3:32" x14ac:dyDescent="0.35">
      <c r="AC35" s="349" t="s">
        <v>798</v>
      </c>
      <c r="AD35" s="174" t="s">
        <v>248</v>
      </c>
      <c r="AE35" s="372">
        <v>72.297309999999996</v>
      </c>
      <c r="AF35" s="195" t="s">
        <v>247</v>
      </c>
    </row>
    <row r="36" spans="3:32" x14ac:dyDescent="0.35">
      <c r="AC36" s="349" t="s">
        <v>799</v>
      </c>
      <c r="AD36" s="174" t="s">
        <v>269</v>
      </c>
      <c r="AE36" s="372">
        <v>1.545E-2</v>
      </c>
      <c r="AF36" s="195" t="s">
        <v>235</v>
      </c>
    </row>
    <row r="37" spans="3:32" x14ac:dyDescent="0.35">
      <c r="AC37" s="349" t="s">
        <v>800</v>
      </c>
      <c r="AD37" s="174" t="s">
        <v>269</v>
      </c>
      <c r="AE37" s="372">
        <v>2.1000000000000001E-4</v>
      </c>
      <c r="AF37" s="195" t="s">
        <v>235</v>
      </c>
    </row>
    <row r="38" spans="3:32" x14ac:dyDescent="0.35">
      <c r="AC38" s="349" t="s">
        <v>801</v>
      </c>
      <c r="AD38" s="174" t="s">
        <v>248</v>
      </c>
      <c r="AE38" s="372">
        <v>1.1911499999999999</v>
      </c>
      <c r="AF38" s="195" t="s">
        <v>247</v>
      </c>
    </row>
    <row r="39" spans="3:32" x14ac:dyDescent="0.35">
      <c r="AC39" s="349" t="s">
        <v>802</v>
      </c>
      <c r="AD39" s="174" t="s">
        <v>248</v>
      </c>
      <c r="AE39" s="372">
        <v>0.68691000000000002</v>
      </c>
      <c r="AF39" s="195" t="s">
        <v>247</v>
      </c>
    </row>
    <row r="40" spans="3:32" x14ac:dyDescent="0.35">
      <c r="AC40" s="349" t="s">
        <v>803</v>
      </c>
      <c r="AD40" s="174" t="s">
        <v>269</v>
      </c>
      <c r="AE40" s="372">
        <v>2.0000000000000001E-4</v>
      </c>
      <c r="AF40" s="195" t="s">
        <v>235</v>
      </c>
    </row>
    <row r="41" spans="3:32" x14ac:dyDescent="0.35">
      <c r="AC41" s="349" t="s">
        <v>804</v>
      </c>
      <c r="AD41" s="174" t="s">
        <v>269</v>
      </c>
      <c r="AE41" s="362">
        <v>0.21448</v>
      </c>
      <c r="AF41" s="195" t="s">
        <v>235</v>
      </c>
    </row>
    <row r="42" spans="3:32" x14ac:dyDescent="0.35">
      <c r="AC42" s="349" t="s">
        <v>805</v>
      </c>
      <c r="AD42" s="174" t="s">
        <v>313</v>
      </c>
      <c r="AE42" s="362">
        <v>1.5553699999999999</v>
      </c>
      <c r="AF42" s="351" t="s">
        <v>312</v>
      </c>
    </row>
    <row r="43" spans="3:32" x14ac:dyDescent="0.35">
      <c r="AC43" s="195" t="s">
        <v>303</v>
      </c>
      <c r="AD43" s="174" t="s">
        <v>269</v>
      </c>
      <c r="AE43" s="373">
        <v>0.17261000000000001</v>
      </c>
      <c r="AF43" s="351" t="s">
        <v>235</v>
      </c>
    </row>
    <row r="44" spans="3:32" x14ac:dyDescent="0.35">
      <c r="AC44" s="195" t="s">
        <v>290</v>
      </c>
      <c r="AD44" s="174" t="s">
        <v>269</v>
      </c>
      <c r="AE44" s="374">
        <v>0</v>
      </c>
      <c r="AF44" s="195" t="s">
        <v>235</v>
      </c>
    </row>
    <row r="45" spans="3:32" x14ac:dyDescent="0.35">
      <c r="AC45" s="195" t="s">
        <v>284</v>
      </c>
      <c r="AD45" s="174" t="s">
        <v>269</v>
      </c>
      <c r="AE45" s="374">
        <v>0</v>
      </c>
      <c r="AF45" s="195" t="s">
        <v>283</v>
      </c>
    </row>
    <row r="46" spans="3:32" x14ac:dyDescent="0.35">
      <c r="AC46" s="195" t="s">
        <v>681</v>
      </c>
      <c r="AD46" s="174" t="s">
        <v>248</v>
      </c>
      <c r="AE46" s="375">
        <v>21.317</v>
      </c>
      <c r="AF46" s="195" t="s">
        <v>247</v>
      </c>
    </row>
    <row r="47" spans="3:32" x14ac:dyDescent="0.35">
      <c r="AC47" s="195" t="s">
        <v>267</v>
      </c>
      <c r="AD47" s="174" t="s">
        <v>248</v>
      </c>
      <c r="AE47" s="376">
        <v>437.37200000000001</v>
      </c>
      <c r="AF47" s="195" t="s">
        <v>250</v>
      </c>
    </row>
    <row r="48" spans="3:32" x14ac:dyDescent="0.35">
      <c r="AC48" s="195" t="s">
        <v>265</v>
      </c>
      <c r="AD48" s="174" t="s">
        <v>248</v>
      </c>
      <c r="AE48" s="376">
        <v>458.17599999999999</v>
      </c>
      <c r="AF48" s="195" t="s">
        <v>250</v>
      </c>
    </row>
    <row r="49" spans="29:32" x14ac:dyDescent="0.35">
      <c r="AC49" s="195" t="s">
        <v>263</v>
      </c>
      <c r="AD49" s="174" t="s">
        <v>248</v>
      </c>
      <c r="AE49" s="375">
        <v>10.204000000000001</v>
      </c>
      <c r="AF49" s="195" t="s">
        <v>250</v>
      </c>
    </row>
    <row r="50" spans="29:32" x14ac:dyDescent="0.35">
      <c r="AC50" s="195" t="s">
        <v>682</v>
      </c>
      <c r="AD50" s="174" t="s">
        <v>248</v>
      </c>
      <c r="AE50" s="375">
        <v>21.317</v>
      </c>
      <c r="AF50" s="195" t="s">
        <v>250</v>
      </c>
    </row>
    <row r="51" spans="29:32" x14ac:dyDescent="0.35">
      <c r="AC51" s="195" t="s">
        <v>261</v>
      </c>
      <c r="AD51" s="174" t="s">
        <v>248</v>
      </c>
      <c r="AE51" s="376">
        <v>10.204000000000001</v>
      </c>
      <c r="AF51" s="195" t="s">
        <v>250</v>
      </c>
    </row>
    <row r="52" spans="29:32" x14ac:dyDescent="0.35">
      <c r="AC52" s="195" t="s">
        <v>259</v>
      </c>
      <c r="AD52" s="174" t="s">
        <v>248</v>
      </c>
      <c r="AE52" s="375">
        <v>10.204000000000001</v>
      </c>
      <c r="AF52" s="195" t="s">
        <v>250</v>
      </c>
    </row>
    <row r="53" spans="29:32" x14ac:dyDescent="0.35">
      <c r="AC53" s="195" t="s">
        <v>257</v>
      </c>
      <c r="AD53" s="174" t="s">
        <v>248</v>
      </c>
      <c r="AE53" s="375">
        <v>21.317</v>
      </c>
      <c r="AF53" s="195" t="s">
        <v>250</v>
      </c>
    </row>
    <row r="54" spans="29:32" x14ac:dyDescent="0.35">
      <c r="AC54" s="195" t="s">
        <v>255</v>
      </c>
      <c r="AD54" s="174" t="s">
        <v>248</v>
      </c>
      <c r="AE54" s="375">
        <v>21.317</v>
      </c>
      <c r="AF54" s="195" t="s">
        <v>250</v>
      </c>
    </row>
    <row r="55" spans="29:32" x14ac:dyDescent="0.35">
      <c r="AC55" s="195" t="s">
        <v>254</v>
      </c>
      <c r="AD55" s="174" t="s">
        <v>248</v>
      </c>
      <c r="AE55" s="376">
        <v>21.317</v>
      </c>
      <c r="AF55" s="195" t="s">
        <v>250</v>
      </c>
    </row>
    <row r="56" spans="29:32" x14ac:dyDescent="0.35">
      <c r="AC56" s="195" t="s">
        <v>253</v>
      </c>
      <c r="AD56" s="174" t="s">
        <v>248</v>
      </c>
      <c r="AE56" s="375">
        <v>21.317</v>
      </c>
      <c r="AF56" s="195" t="s">
        <v>250</v>
      </c>
    </row>
    <row r="57" spans="29:32" x14ac:dyDescent="0.35">
      <c r="AC57" s="195" t="s">
        <v>252</v>
      </c>
      <c r="AD57" s="174" t="s">
        <v>248</v>
      </c>
      <c r="AE57" s="375">
        <v>21.317</v>
      </c>
      <c r="AF57" s="195" t="s">
        <v>250</v>
      </c>
    </row>
    <row r="58" spans="29:32" x14ac:dyDescent="0.35">
      <c r="AC58" s="195" t="s">
        <v>683</v>
      </c>
      <c r="AD58" s="174" t="s">
        <v>248</v>
      </c>
      <c r="AE58" s="375">
        <v>21.317</v>
      </c>
      <c r="AF58" s="195" t="s">
        <v>250</v>
      </c>
    </row>
    <row r="59" spans="29:32" x14ac:dyDescent="0.35">
      <c r="AC59" s="195" t="s">
        <v>251</v>
      </c>
      <c r="AD59" s="174" t="s">
        <v>248</v>
      </c>
      <c r="AE59" s="375">
        <v>1.0089999999999999</v>
      </c>
      <c r="AF59" s="195" t="s">
        <v>250</v>
      </c>
    </row>
    <row r="60" spans="29:32" x14ac:dyDescent="0.35">
      <c r="AC60" s="195" t="s">
        <v>249</v>
      </c>
      <c r="AD60" s="174" t="s">
        <v>248</v>
      </c>
      <c r="AE60" s="377">
        <v>21.317</v>
      </c>
      <c r="AF60" s="195" t="s">
        <v>247</v>
      </c>
    </row>
    <row r="61" spans="29:32" x14ac:dyDescent="0.35">
      <c r="AC61" s="195" t="s">
        <v>684</v>
      </c>
      <c r="AD61" s="174" t="s">
        <v>248</v>
      </c>
      <c r="AE61" s="378">
        <v>853.57</v>
      </c>
      <c r="AF61" s="195" t="s">
        <v>247</v>
      </c>
    </row>
    <row r="62" spans="29:32" x14ac:dyDescent="0.35">
      <c r="AC62" s="195" t="s">
        <v>685</v>
      </c>
      <c r="AD62" s="174" t="s">
        <v>248</v>
      </c>
      <c r="AE62" s="376">
        <v>21.317</v>
      </c>
      <c r="AF62" s="195" t="s">
        <v>247</v>
      </c>
    </row>
    <row r="63" spans="29:32" x14ac:dyDescent="0.35">
      <c r="AC63" s="195" t="s">
        <v>686</v>
      </c>
      <c r="AD63" s="174" t="s">
        <v>248</v>
      </c>
      <c r="AE63" s="376">
        <v>21.317</v>
      </c>
      <c r="AF63" s="195" t="s">
        <v>247</v>
      </c>
    </row>
    <row r="64" spans="29:32" x14ac:dyDescent="0.35">
      <c r="AC64" s="195" t="s">
        <v>687</v>
      </c>
      <c r="AD64" s="174" t="s">
        <v>248</v>
      </c>
      <c r="AE64" s="376">
        <v>444.976</v>
      </c>
      <c r="AF64" s="195" t="s">
        <v>247</v>
      </c>
    </row>
    <row r="65" spans="29:32" x14ac:dyDescent="0.35">
      <c r="AC65" s="195" t="s">
        <v>688</v>
      </c>
      <c r="AD65" s="174" t="s">
        <v>248</v>
      </c>
      <c r="AE65" s="379"/>
      <c r="AF65" s="195" t="s">
        <v>713</v>
      </c>
    </row>
    <row r="66" spans="29:32" x14ac:dyDescent="0.35">
      <c r="AC66" s="195" t="s">
        <v>689</v>
      </c>
      <c r="AD66" s="174" t="s">
        <v>248</v>
      </c>
      <c r="AE66" s="379"/>
      <c r="AF66" s="195" t="s">
        <v>714</v>
      </c>
    </row>
    <row r="67" spans="29:32" x14ac:dyDescent="0.35">
      <c r="AC67" s="195" t="s">
        <v>690</v>
      </c>
      <c r="AD67" s="174" t="s">
        <v>248</v>
      </c>
      <c r="AE67" s="379"/>
      <c r="AF67" s="195" t="s">
        <v>714</v>
      </c>
    </row>
    <row r="68" spans="29:32" x14ac:dyDescent="0.35">
      <c r="AC68" s="195" t="s">
        <v>691</v>
      </c>
      <c r="AD68" s="174" t="s">
        <v>248</v>
      </c>
      <c r="AE68" s="379"/>
      <c r="AF68" s="195" t="s">
        <v>713</v>
      </c>
    </row>
    <row r="69" spans="29:32" x14ac:dyDescent="0.35">
      <c r="AC69" s="195" t="s">
        <v>246</v>
      </c>
      <c r="AD69" s="174" t="s">
        <v>237</v>
      </c>
      <c r="AE69" s="367">
        <v>0.24429999999999999</v>
      </c>
      <c r="AF69" s="195" t="s">
        <v>236</v>
      </c>
    </row>
    <row r="70" spans="29:32" x14ac:dyDescent="0.35">
      <c r="AC70" s="195" t="s">
        <v>245</v>
      </c>
      <c r="AD70" s="174" t="s">
        <v>237</v>
      </c>
      <c r="AE70" s="414">
        <v>0.15553</v>
      </c>
      <c r="AF70" s="195" t="s">
        <v>236</v>
      </c>
    </row>
    <row r="71" spans="29:32" x14ac:dyDescent="0.35">
      <c r="AC71" s="195" t="s">
        <v>692</v>
      </c>
      <c r="AD71" s="174" t="s">
        <v>237</v>
      </c>
      <c r="AE71" s="367">
        <v>0.15298</v>
      </c>
      <c r="AF71" s="195" t="s">
        <v>236</v>
      </c>
    </row>
    <row r="72" spans="29:32" x14ac:dyDescent="0.35">
      <c r="AC72" s="195" t="s">
        <v>693</v>
      </c>
      <c r="AD72" s="174" t="s">
        <v>237</v>
      </c>
      <c r="AE72" s="367">
        <v>0.22947000000000001</v>
      </c>
      <c r="AF72" s="195" t="s">
        <v>236</v>
      </c>
    </row>
    <row r="73" spans="29:32" x14ac:dyDescent="0.35">
      <c r="AC73" s="195" t="s">
        <v>244</v>
      </c>
      <c r="AD73" s="174" t="s">
        <v>237</v>
      </c>
      <c r="AE73" s="367">
        <v>0.19084999999999999</v>
      </c>
      <c r="AF73" s="195" t="s">
        <v>236</v>
      </c>
    </row>
    <row r="74" spans="29:32" x14ac:dyDescent="0.35">
      <c r="AC74" s="195" t="s">
        <v>694</v>
      </c>
      <c r="AD74" s="174" t="s">
        <v>237</v>
      </c>
      <c r="AE74" s="367">
        <v>0.14615</v>
      </c>
      <c r="AF74" s="195" t="s">
        <v>236</v>
      </c>
    </row>
    <row r="75" spans="29:32" x14ac:dyDescent="0.35">
      <c r="AC75" s="195" t="s">
        <v>695</v>
      </c>
      <c r="AD75" s="174" t="s">
        <v>237</v>
      </c>
      <c r="AE75" s="367">
        <v>0.23385</v>
      </c>
      <c r="AF75" s="195" t="s">
        <v>236</v>
      </c>
    </row>
    <row r="76" spans="29:32" x14ac:dyDescent="0.35">
      <c r="AC76" s="195" t="s">
        <v>696</v>
      </c>
      <c r="AD76" s="174" t="s">
        <v>237</v>
      </c>
      <c r="AE76" s="367">
        <v>0.42385</v>
      </c>
      <c r="AF76" s="195" t="s">
        <v>236</v>
      </c>
    </row>
    <row r="77" spans="29:32" x14ac:dyDescent="0.35">
      <c r="AC77" s="194" t="s">
        <v>697</v>
      </c>
      <c r="AD77" s="213" t="s">
        <v>237</v>
      </c>
      <c r="AE77" s="367">
        <v>0.58462000000000003</v>
      </c>
      <c r="AF77" s="194" t="s">
        <v>236</v>
      </c>
    </row>
    <row r="78" spans="29:32" x14ac:dyDescent="0.35">
      <c r="AC78" s="195" t="s">
        <v>698</v>
      </c>
      <c r="AD78" s="174" t="s">
        <v>237</v>
      </c>
      <c r="AE78" s="367">
        <v>0.18181</v>
      </c>
      <c r="AF78" s="195" t="s">
        <v>236</v>
      </c>
    </row>
    <row r="79" spans="29:32" x14ac:dyDescent="0.35">
      <c r="AC79" s="195" t="s">
        <v>699</v>
      </c>
      <c r="AD79" s="174" t="s">
        <v>237</v>
      </c>
      <c r="AE79" s="367">
        <v>0.13924500000000001</v>
      </c>
      <c r="AF79" s="195" t="s">
        <v>236</v>
      </c>
    </row>
    <row r="80" spans="29:32" x14ac:dyDescent="0.35">
      <c r="AC80" s="195" t="s">
        <v>700</v>
      </c>
      <c r="AD80" s="174" t="s">
        <v>237</v>
      </c>
      <c r="AE80" s="367">
        <v>0.22278000000000001</v>
      </c>
      <c r="AF80" s="195" t="s">
        <v>236</v>
      </c>
    </row>
    <row r="81" spans="29:32" x14ac:dyDescent="0.35">
      <c r="AC81" s="195" t="s">
        <v>701</v>
      </c>
      <c r="AD81" s="174" t="s">
        <v>237</v>
      </c>
      <c r="AE81" s="367">
        <v>0.40378999999999998</v>
      </c>
      <c r="AF81" s="195" t="s">
        <v>236</v>
      </c>
    </row>
    <row r="82" spans="29:32" x14ac:dyDescent="0.35">
      <c r="AC82" s="350" t="s">
        <v>702</v>
      </c>
      <c r="AD82" s="174" t="s">
        <v>237</v>
      </c>
      <c r="AE82" s="367">
        <v>0.55694999999999995</v>
      </c>
      <c r="AF82" s="195" t="s">
        <v>236</v>
      </c>
    </row>
    <row r="83" spans="29:32" x14ac:dyDescent="0.35">
      <c r="AC83" s="380" t="s">
        <v>243</v>
      </c>
      <c r="AD83" s="381" t="s">
        <v>237</v>
      </c>
      <c r="AE83" s="382">
        <v>3.6940000000000001E-2</v>
      </c>
      <c r="AF83" s="380" t="s">
        <v>236</v>
      </c>
    </row>
    <row r="84" spans="29:32" x14ac:dyDescent="0.35">
      <c r="AC84" s="194" t="s">
        <v>703</v>
      </c>
      <c r="AD84" s="174" t="s">
        <v>237</v>
      </c>
      <c r="AE84" s="382">
        <v>4.9699999999999996E-3</v>
      </c>
      <c r="AF84" s="195" t="s">
        <v>236</v>
      </c>
    </row>
    <row r="85" spans="29:32" x14ac:dyDescent="0.35">
      <c r="AC85" s="194" t="s">
        <v>704</v>
      </c>
      <c r="AD85" s="174" t="s">
        <v>237</v>
      </c>
      <c r="AE85" s="382">
        <v>2.9909999999999999E-2</v>
      </c>
      <c r="AF85" s="195" t="s">
        <v>236</v>
      </c>
    </row>
    <row r="86" spans="29:32" x14ac:dyDescent="0.35">
      <c r="AC86" s="194" t="s">
        <v>705</v>
      </c>
      <c r="AD86" s="174" t="s">
        <v>237</v>
      </c>
      <c r="AE86" s="382">
        <v>2.75E-2</v>
      </c>
      <c r="AF86" s="195" t="s">
        <v>236</v>
      </c>
    </row>
    <row r="87" spans="29:32" x14ac:dyDescent="0.35">
      <c r="AC87" s="349" t="s">
        <v>706</v>
      </c>
      <c r="AD87" s="174" t="s">
        <v>242</v>
      </c>
      <c r="AE87" s="361">
        <v>0.1714</v>
      </c>
      <c r="AF87" s="195" t="s">
        <v>715</v>
      </c>
    </row>
    <row r="88" spans="29:32" x14ac:dyDescent="0.35">
      <c r="AC88" s="349" t="s">
        <v>706</v>
      </c>
      <c r="AD88" s="174" t="s">
        <v>397</v>
      </c>
      <c r="AE88" s="361">
        <v>0.27583999999999997</v>
      </c>
      <c r="AF88" s="195" t="s">
        <v>716</v>
      </c>
    </row>
    <row r="89" spans="29:32" x14ac:dyDescent="0.35">
      <c r="AC89" s="349" t="s">
        <v>743</v>
      </c>
      <c r="AD89" s="174" t="s">
        <v>242</v>
      </c>
      <c r="AE89" s="382">
        <v>0.16844000000000001</v>
      </c>
      <c r="AF89" s="195" t="s">
        <v>715</v>
      </c>
    </row>
    <row r="90" spans="29:32" x14ac:dyDescent="0.35">
      <c r="AC90" s="349" t="s">
        <v>744</v>
      </c>
      <c r="AD90" s="174" t="s">
        <v>397</v>
      </c>
      <c r="AE90" s="382">
        <v>0.27107999999999999</v>
      </c>
      <c r="AF90" s="195" t="s">
        <v>716</v>
      </c>
    </row>
    <row r="91" spans="29:32" x14ac:dyDescent="0.35">
      <c r="AC91" s="349" t="s">
        <v>745</v>
      </c>
      <c r="AD91" s="174" t="s">
        <v>242</v>
      </c>
      <c r="AE91" s="382">
        <v>0.13721</v>
      </c>
      <c r="AF91" s="195" t="s">
        <v>715</v>
      </c>
    </row>
    <row r="92" spans="29:32" x14ac:dyDescent="0.35">
      <c r="AC92" s="349" t="s">
        <v>746</v>
      </c>
      <c r="AD92" s="174" t="s">
        <v>397</v>
      </c>
      <c r="AE92" s="382">
        <v>0.22081999999999999</v>
      </c>
      <c r="AF92" s="195" t="s">
        <v>716</v>
      </c>
    </row>
    <row r="93" spans="29:32" x14ac:dyDescent="0.35">
      <c r="AC93" s="349" t="s">
        <v>747</v>
      </c>
      <c r="AD93" s="174" t="s">
        <v>242</v>
      </c>
      <c r="AE93" s="382">
        <v>0.16636999999999999</v>
      </c>
      <c r="AF93" s="195" t="s">
        <v>715</v>
      </c>
    </row>
    <row r="94" spans="29:32" x14ac:dyDescent="0.35">
      <c r="AC94" s="349" t="s">
        <v>748</v>
      </c>
      <c r="AD94" s="174" t="s">
        <v>397</v>
      </c>
      <c r="AE94" s="382">
        <v>0.26774999999999999</v>
      </c>
      <c r="AF94" s="195" t="s">
        <v>716</v>
      </c>
    </row>
    <row r="95" spans="29:32" x14ac:dyDescent="0.35">
      <c r="AC95" s="349" t="s">
        <v>749</v>
      </c>
      <c r="AD95" s="174" t="s">
        <v>242</v>
      </c>
      <c r="AE95" s="382">
        <v>0.20419000000000001</v>
      </c>
      <c r="AF95" s="195" t="s">
        <v>715</v>
      </c>
    </row>
    <row r="96" spans="29:32" x14ac:dyDescent="0.35">
      <c r="AC96" s="349" t="s">
        <v>750</v>
      </c>
      <c r="AD96" s="174" t="s">
        <v>397</v>
      </c>
      <c r="AE96" s="382">
        <v>0.32862999999999998</v>
      </c>
      <c r="AF96" s="195" t="s">
        <v>716</v>
      </c>
    </row>
    <row r="97" spans="29:32" x14ac:dyDescent="0.35">
      <c r="AC97" s="349" t="s">
        <v>751</v>
      </c>
      <c r="AD97" s="174" t="s">
        <v>242</v>
      </c>
      <c r="AE97" s="382">
        <v>0.17430000000000001</v>
      </c>
      <c r="AF97" s="195" t="s">
        <v>717</v>
      </c>
    </row>
    <row r="98" spans="29:32" x14ac:dyDescent="0.35">
      <c r="AC98" s="349" t="s">
        <v>752</v>
      </c>
      <c r="AD98" s="174" t="s">
        <v>397</v>
      </c>
      <c r="AE98" s="382">
        <v>0.28051999999999999</v>
      </c>
      <c r="AF98" s="195" t="s">
        <v>716</v>
      </c>
    </row>
    <row r="99" spans="29:32" x14ac:dyDescent="0.35">
      <c r="AC99" s="349" t="s">
        <v>753</v>
      </c>
      <c r="AD99" s="174" t="s">
        <v>242</v>
      </c>
      <c r="AE99" s="382">
        <v>0.14835999999999999</v>
      </c>
      <c r="AF99" s="195" t="s">
        <v>715</v>
      </c>
    </row>
    <row r="100" spans="29:32" x14ac:dyDescent="0.35">
      <c r="AC100" s="349" t="s">
        <v>754</v>
      </c>
      <c r="AD100" s="174" t="s">
        <v>397</v>
      </c>
      <c r="AE100" s="382">
        <v>0.23877000000000001</v>
      </c>
      <c r="AF100" s="195" t="s">
        <v>716</v>
      </c>
    </row>
    <row r="101" spans="29:32" x14ac:dyDescent="0.35">
      <c r="AC101" s="349" t="s">
        <v>755</v>
      </c>
      <c r="AD101" s="174" t="s">
        <v>242</v>
      </c>
      <c r="AE101" s="382">
        <v>0.18659000000000001</v>
      </c>
      <c r="AF101" s="195" t="s">
        <v>715</v>
      </c>
    </row>
    <row r="102" spans="29:32" x14ac:dyDescent="0.35">
      <c r="AC102" s="349" t="s">
        <v>756</v>
      </c>
      <c r="AD102" s="174" t="s">
        <v>397</v>
      </c>
      <c r="AE102" s="382">
        <v>0.30029</v>
      </c>
      <c r="AF102" s="195" t="s">
        <v>716</v>
      </c>
    </row>
    <row r="103" spans="29:32" x14ac:dyDescent="0.35">
      <c r="AC103" s="349" t="s">
        <v>757</v>
      </c>
      <c r="AD103" s="174" t="s">
        <v>242</v>
      </c>
      <c r="AE103" s="382">
        <v>0.27806999999999998</v>
      </c>
      <c r="AF103" s="195" t="s">
        <v>715</v>
      </c>
    </row>
    <row r="104" spans="29:32" x14ac:dyDescent="0.35">
      <c r="AC104" s="349" t="s">
        <v>758</v>
      </c>
      <c r="AD104" s="174" t="s">
        <v>397</v>
      </c>
      <c r="AE104" s="382">
        <v>0.44751999999999997</v>
      </c>
      <c r="AF104" s="195" t="s">
        <v>716</v>
      </c>
    </row>
    <row r="105" spans="29:32" x14ac:dyDescent="0.35">
      <c r="AC105" s="349" t="s">
        <v>759</v>
      </c>
      <c r="AD105" s="174" t="s">
        <v>242</v>
      </c>
      <c r="AE105" s="382">
        <v>0.10274999999999999</v>
      </c>
      <c r="AF105" s="195" t="s">
        <v>715</v>
      </c>
    </row>
    <row r="106" spans="29:32" x14ac:dyDescent="0.35">
      <c r="AC106" s="349" t="s">
        <v>760</v>
      </c>
      <c r="AD106" s="174" t="s">
        <v>397</v>
      </c>
      <c r="AE106" s="382">
        <v>0.16538</v>
      </c>
      <c r="AF106" s="195" t="s">
        <v>716</v>
      </c>
    </row>
    <row r="107" spans="29:32" x14ac:dyDescent="0.35">
      <c r="AC107" s="349" t="s">
        <v>761</v>
      </c>
      <c r="AD107" s="174" t="s">
        <v>242</v>
      </c>
      <c r="AE107" s="382">
        <v>0.10698000000000001</v>
      </c>
      <c r="AF107" s="195" t="s">
        <v>715</v>
      </c>
    </row>
    <row r="108" spans="29:32" x14ac:dyDescent="0.35">
      <c r="AC108" s="349" t="s">
        <v>762</v>
      </c>
      <c r="AD108" s="174" t="s">
        <v>397</v>
      </c>
      <c r="AE108" s="382">
        <v>0.17216000000000001</v>
      </c>
      <c r="AF108" s="195" t="s">
        <v>716</v>
      </c>
    </row>
    <row r="109" spans="29:32" x14ac:dyDescent="0.35">
      <c r="AC109" s="349" t="s">
        <v>763</v>
      </c>
      <c r="AD109" s="174" t="s">
        <v>242</v>
      </c>
      <c r="AE109" s="382">
        <v>0.14480000000000001</v>
      </c>
      <c r="AF109" s="195" t="s">
        <v>715</v>
      </c>
    </row>
    <row r="110" spans="29:32" x14ac:dyDescent="0.35">
      <c r="AC110" s="349" t="s">
        <v>764</v>
      </c>
      <c r="AD110" s="174" t="s">
        <v>397</v>
      </c>
      <c r="AE110" s="382">
        <v>0.23304</v>
      </c>
      <c r="AF110" s="195" t="s">
        <v>716</v>
      </c>
    </row>
    <row r="111" spans="29:32" x14ac:dyDescent="0.35">
      <c r="AC111" s="349" t="s">
        <v>765</v>
      </c>
      <c r="AD111" s="174" t="s">
        <v>242</v>
      </c>
      <c r="AE111" s="382">
        <v>0.11558</v>
      </c>
      <c r="AF111" s="195" t="s">
        <v>715</v>
      </c>
    </row>
    <row r="112" spans="29:32" x14ac:dyDescent="0.35">
      <c r="AC112" s="350" t="s">
        <v>766</v>
      </c>
      <c r="AD112" s="174" t="s">
        <v>397</v>
      </c>
      <c r="AE112" s="382">
        <v>0.18601000000000001</v>
      </c>
      <c r="AF112" s="195" t="s">
        <v>718</v>
      </c>
    </row>
    <row r="113" spans="29:32" x14ac:dyDescent="0.35">
      <c r="AC113" s="349" t="s">
        <v>767</v>
      </c>
      <c r="AD113" s="174" t="s">
        <v>397</v>
      </c>
      <c r="AE113" s="361">
        <v>0.31790000000000002</v>
      </c>
      <c r="AF113" s="195" t="s">
        <v>718</v>
      </c>
    </row>
    <row r="114" spans="29:32" x14ac:dyDescent="0.35">
      <c r="AC114" s="349" t="s">
        <v>768</v>
      </c>
      <c r="AD114" s="174" t="s">
        <v>242</v>
      </c>
      <c r="AE114" s="361">
        <v>0.19753999999999999</v>
      </c>
      <c r="AF114" s="195" t="s">
        <v>717</v>
      </c>
    </row>
    <row r="115" spans="29:32" x14ac:dyDescent="0.35">
      <c r="AC115" s="349" t="s">
        <v>769</v>
      </c>
      <c r="AD115" s="174" t="s">
        <v>242</v>
      </c>
      <c r="AE115" s="383">
        <v>0.14853</v>
      </c>
      <c r="AF115" s="351" t="s">
        <v>241</v>
      </c>
    </row>
    <row r="116" spans="29:32" x14ac:dyDescent="0.35">
      <c r="AC116" s="349" t="s">
        <v>770</v>
      </c>
      <c r="AD116" s="174" t="s">
        <v>397</v>
      </c>
      <c r="AE116" s="383">
        <v>0.23904</v>
      </c>
      <c r="AF116" s="195" t="s">
        <v>718</v>
      </c>
    </row>
    <row r="117" spans="29:32" x14ac:dyDescent="0.35">
      <c r="AC117" s="349" t="s">
        <v>771</v>
      </c>
      <c r="AD117" s="174" t="s">
        <v>242</v>
      </c>
      <c r="AE117" s="383">
        <v>0.189</v>
      </c>
      <c r="AF117" s="351" t="s">
        <v>241</v>
      </c>
    </row>
    <row r="118" spans="29:32" x14ac:dyDescent="0.35">
      <c r="AC118" s="349" t="s">
        <v>772</v>
      </c>
      <c r="AD118" s="174" t="s">
        <v>397</v>
      </c>
      <c r="AE118" s="383">
        <v>0.30415999999999999</v>
      </c>
      <c r="AF118" s="195" t="s">
        <v>718</v>
      </c>
    </row>
    <row r="119" spans="29:32" x14ac:dyDescent="0.35">
      <c r="AC119" s="349" t="s">
        <v>773</v>
      </c>
      <c r="AD119" s="174" t="s">
        <v>242</v>
      </c>
      <c r="AE119" s="383">
        <v>0.27171000000000001</v>
      </c>
      <c r="AF119" s="351" t="s">
        <v>241</v>
      </c>
    </row>
    <row r="120" spans="29:32" x14ac:dyDescent="0.35">
      <c r="AC120" s="349" t="s">
        <v>774</v>
      </c>
      <c r="AD120" s="174" t="s">
        <v>397</v>
      </c>
      <c r="AE120" s="383">
        <v>0.43726999999999999</v>
      </c>
      <c r="AF120" s="351" t="s">
        <v>718</v>
      </c>
    </row>
    <row r="121" spans="29:32" x14ac:dyDescent="0.35">
      <c r="AC121" s="349" t="s">
        <v>775</v>
      </c>
      <c r="AD121" s="174" t="s">
        <v>242</v>
      </c>
      <c r="AE121" s="383">
        <v>0.24709999999999999</v>
      </c>
      <c r="AF121" s="351" t="s">
        <v>241</v>
      </c>
    </row>
    <row r="122" spans="29:32" x14ac:dyDescent="0.35">
      <c r="AC122" s="349" t="s">
        <v>776</v>
      </c>
      <c r="AD122" s="174" t="s">
        <v>397</v>
      </c>
      <c r="AE122" s="383">
        <v>0.39767000000000002</v>
      </c>
      <c r="AF122" s="351" t="s">
        <v>718</v>
      </c>
    </row>
    <row r="123" spans="29:32" x14ac:dyDescent="0.35">
      <c r="AC123" s="349" t="s">
        <v>777</v>
      </c>
      <c r="AD123" s="174" t="s">
        <v>242</v>
      </c>
      <c r="AE123" s="373">
        <v>0.21079000000000001</v>
      </c>
      <c r="AF123" s="351" t="s">
        <v>241</v>
      </c>
    </row>
    <row r="124" spans="29:32" x14ac:dyDescent="0.35">
      <c r="AC124" s="350" t="s">
        <v>778</v>
      </c>
      <c r="AD124" s="174" t="s">
        <v>397</v>
      </c>
      <c r="AE124" s="373">
        <v>0.33922999999999998</v>
      </c>
      <c r="AF124" s="351" t="s">
        <v>718</v>
      </c>
    </row>
    <row r="125" spans="29:32" x14ac:dyDescent="0.35">
      <c r="AC125" s="349" t="s">
        <v>779</v>
      </c>
      <c r="AD125" s="174" t="s">
        <v>242</v>
      </c>
      <c r="AE125" s="373">
        <v>0.20791999999999999</v>
      </c>
      <c r="AF125" s="351" t="s">
        <v>241</v>
      </c>
    </row>
    <row r="126" spans="29:32" x14ac:dyDescent="0.35">
      <c r="AC126" s="349" t="s">
        <v>778</v>
      </c>
      <c r="AD126" s="174" t="s">
        <v>397</v>
      </c>
      <c r="AE126" s="373">
        <v>0.33461000000000002</v>
      </c>
      <c r="AF126" s="351" t="s">
        <v>718</v>
      </c>
    </row>
    <row r="127" spans="29:32" x14ac:dyDescent="0.35">
      <c r="AC127" s="349" t="s">
        <v>780</v>
      </c>
      <c r="AD127" s="174" t="s">
        <v>242</v>
      </c>
      <c r="AE127" s="373">
        <v>0.33276</v>
      </c>
      <c r="AF127" s="351" t="s">
        <v>241</v>
      </c>
    </row>
    <row r="128" spans="29:32" x14ac:dyDescent="0.35">
      <c r="AC128" s="349" t="s">
        <v>781</v>
      </c>
      <c r="AD128" s="174" t="s">
        <v>397</v>
      </c>
      <c r="AE128" s="373">
        <v>0.53552</v>
      </c>
      <c r="AF128" s="351" t="s">
        <v>718</v>
      </c>
    </row>
    <row r="129" spans="29:32" x14ac:dyDescent="0.35">
      <c r="AC129" s="349" t="s">
        <v>782</v>
      </c>
      <c r="AD129" s="174" t="s">
        <v>242</v>
      </c>
      <c r="AE129" s="373">
        <v>0.21962000000000001</v>
      </c>
      <c r="AF129" s="351" t="s">
        <v>241</v>
      </c>
    </row>
    <row r="130" spans="29:32" x14ac:dyDescent="0.35">
      <c r="AC130" s="349" t="s">
        <v>783</v>
      </c>
      <c r="AD130" s="174" t="s">
        <v>397</v>
      </c>
      <c r="AE130" s="373">
        <v>0.35344999999999999</v>
      </c>
      <c r="AF130" s="351" t="s">
        <v>718</v>
      </c>
    </row>
    <row r="131" spans="29:32" x14ac:dyDescent="0.35">
      <c r="AC131" s="349" t="s">
        <v>784</v>
      </c>
      <c r="AD131" s="174" t="s">
        <v>242</v>
      </c>
      <c r="AE131" s="383">
        <v>0.27174999999999999</v>
      </c>
      <c r="AF131" s="351" t="s">
        <v>241</v>
      </c>
    </row>
    <row r="132" spans="29:32" x14ac:dyDescent="0.35">
      <c r="AC132" s="349" t="s">
        <v>785</v>
      </c>
      <c r="AD132" s="174" t="s">
        <v>397</v>
      </c>
      <c r="AE132" s="383">
        <v>0.43734000000000001</v>
      </c>
      <c r="AF132" s="351" t="s">
        <v>718</v>
      </c>
    </row>
    <row r="133" spans="29:32" x14ac:dyDescent="0.35">
      <c r="AC133" s="349" t="s">
        <v>786</v>
      </c>
      <c r="AD133" s="174" t="s">
        <v>242</v>
      </c>
      <c r="AE133" s="383">
        <v>0.24621000000000001</v>
      </c>
      <c r="AF133" s="351" t="s">
        <v>241</v>
      </c>
    </row>
    <row r="134" spans="29:32" x14ac:dyDescent="0.35">
      <c r="AC134" s="349" t="s">
        <v>787</v>
      </c>
      <c r="AD134" s="174" t="s">
        <v>397</v>
      </c>
      <c r="AE134" s="383">
        <v>0.39623000000000003</v>
      </c>
      <c r="AF134" s="351" t="s">
        <v>718</v>
      </c>
    </row>
    <row r="135" spans="29:32" x14ac:dyDescent="0.35">
      <c r="AC135" s="349" t="s">
        <v>788</v>
      </c>
      <c r="AD135" s="174" t="s">
        <v>242</v>
      </c>
      <c r="AE135" s="382">
        <v>0.11337</v>
      </c>
      <c r="AF135" s="351" t="s">
        <v>241</v>
      </c>
    </row>
    <row r="136" spans="29:32" x14ac:dyDescent="0.35">
      <c r="AC136" s="349" t="s">
        <v>789</v>
      </c>
      <c r="AD136" s="174" t="s">
        <v>397</v>
      </c>
      <c r="AE136" s="382">
        <v>0.18245</v>
      </c>
      <c r="AF136" s="351" t="s">
        <v>718</v>
      </c>
    </row>
    <row r="137" spans="29:32" x14ac:dyDescent="0.35">
      <c r="AC137" s="349" t="s">
        <v>790</v>
      </c>
      <c r="AD137" s="174" t="s">
        <v>242</v>
      </c>
      <c r="AE137" s="373">
        <v>0.79076999999999997</v>
      </c>
      <c r="AF137" s="351" t="s">
        <v>241</v>
      </c>
    </row>
    <row r="138" spans="29:32" x14ac:dyDescent="0.35">
      <c r="AC138" s="349" t="s">
        <v>791</v>
      </c>
      <c r="AD138" s="174" t="s">
        <v>397</v>
      </c>
      <c r="AE138" s="373">
        <v>1.2726200000000001</v>
      </c>
      <c r="AF138" s="195" t="s">
        <v>718</v>
      </c>
    </row>
    <row r="139" spans="29:32" x14ac:dyDescent="0.35">
      <c r="AC139" s="349" t="s">
        <v>792</v>
      </c>
      <c r="AD139" s="174" t="s">
        <v>242</v>
      </c>
      <c r="AE139" s="373">
        <v>0.86104999999999998</v>
      </c>
      <c r="AF139" s="351" t="s">
        <v>241</v>
      </c>
    </row>
    <row r="140" spans="29:32" x14ac:dyDescent="0.35">
      <c r="AC140" s="349" t="s">
        <v>793</v>
      </c>
      <c r="AD140" s="174" t="s">
        <v>397</v>
      </c>
      <c r="AE140" s="373">
        <v>1.3857299999999999</v>
      </c>
      <c r="AF140" s="195" t="s">
        <v>718</v>
      </c>
    </row>
    <row r="141" spans="29:32" x14ac:dyDescent="0.35">
      <c r="AC141" s="349" t="s">
        <v>794</v>
      </c>
      <c r="AD141" s="174" t="s">
        <v>242</v>
      </c>
      <c r="AE141" s="373">
        <v>0.83020000000000005</v>
      </c>
      <c r="AF141" s="351" t="s">
        <v>241</v>
      </c>
    </row>
    <row r="142" spans="29:32" x14ac:dyDescent="0.35">
      <c r="AC142" s="349" t="s">
        <v>795</v>
      </c>
      <c r="AD142" s="174" t="s">
        <v>397</v>
      </c>
      <c r="AE142" s="373">
        <v>1.3360799999999999</v>
      </c>
      <c r="AF142" s="351" t="s">
        <v>718</v>
      </c>
    </row>
    <row r="143" spans="29:32" x14ac:dyDescent="0.35">
      <c r="AC143" s="195" t="s">
        <v>240</v>
      </c>
      <c r="AD143" s="174" t="s">
        <v>237</v>
      </c>
      <c r="AE143" s="384">
        <v>0.1195</v>
      </c>
      <c r="AF143" s="195" t="s">
        <v>236</v>
      </c>
    </row>
    <row r="144" spans="29:32" x14ac:dyDescent="0.35">
      <c r="AC144" s="195" t="s">
        <v>707</v>
      </c>
      <c r="AD144" s="174" t="s">
        <v>237</v>
      </c>
      <c r="AE144" s="384">
        <v>2.7320000000000001E-2</v>
      </c>
      <c r="AF144" s="195" t="s">
        <v>236</v>
      </c>
    </row>
    <row r="145" spans="29:32" x14ac:dyDescent="0.35">
      <c r="AC145" s="195" t="s">
        <v>239</v>
      </c>
      <c r="AD145" s="174" t="s">
        <v>237</v>
      </c>
      <c r="AE145" s="360">
        <v>0.20793</v>
      </c>
      <c r="AF145" s="195" t="s">
        <v>236</v>
      </c>
    </row>
    <row r="146" spans="29:32" x14ac:dyDescent="0.35">
      <c r="AC146" s="195" t="s">
        <v>239</v>
      </c>
      <c r="AD146" s="174" t="s">
        <v>242</v>
      </c>
      <c r="AE146" s="360">
        <v>0.31191000000000002</v>
      </c>
      <c r="AF146" s="195" t="s">
        <v>715</v>
      </c>
    </row>
    <row r="147" spans="29:32" x14ac:dyDescent="0.35">
      <c r="AC147" s="195" t="s">
        <v>238</v>
      </c>
      <c r="AD147" s="174" t="s">
        <v>237</v>
      </c>
      <c r="AE147" s="360">
        <v>0.14549000000000001</v>
      </c>
      <c r="AF147" s="195" t="s">
        <v>236</v>
      </c>
    </row>
    <row r="148" spans="29:32" x14ac:dyDescent="0.35">
      <c r="AC148" s="195" t="s">
        <v>708</v>
      </c>
      <c r="AD148" s="174" t="s">
        <v>237</v>
      </c>
      <c r="AE148" s="383">
        <v>0.112863</v>
      </c>
      <c r="AF148" s="195" t="s">
        <v>236</v>
      </c>
    </row>
    <row r="149" spans="29:32" x14ac:dyDescent="0.35">
      <c r="AC149" s="351" t="s">
        <v>709</v>
      </c>
      <c r="AD149" s="174" t="s">
        <v>237</v>
      </c>
      <c r="AE149" s="383">
        <v>1.8737999999999998E-2</v>
      </c>
      <c r="AF149" s="195" t="s">
        <v>236</v>
      </c>
    </row>
    <row r="150" spans="29:32" x14ac:dyDescent="0.35">
      <c r="AC150" s="351" t="s">
        <v>710</v>
      </c>
      <c r="AD150" s="174" t="s">
        <v>237</v>
      </c>
      <c r="AE150" s="383">
        <v>0.12951799999999999</v>
      </c>
      <c r="AF150" s="195" t="s">
        <v>236</v>
      </c>
    </row>
    <row r="152" spans="29:32" x14ac:dyDescent="0.35">
      <c r="AC152" s="24">
        <v>2019</v>
      </c>
    </row>
    <row r="153" spans="29:32" x14ac:dyDescent="0.35">
      <c r="AC153" s="195" t="s">
        <v>539</v>
      </c>
      <c r="AD153" s="174" t="s">
        <v>269</v>
      </c>
      <c r="AE153" s="386">
        <v>0.25559999999999999</v>
      </c>
      <c r="AF153" s="351" t="s">
        <v>235</v>
      </c>
    </row>
    <row r="154" spans="29:32" x14ac:dyDescent="0.35">
      <c r="AC154" s="195" t="s">
        <v>516</v>
      </c>
      <c r="AD154" s="174" t="s">
        <v>269</v>
      </c>
      <c r="AE154" s="387">
        <v>2.1700000000000001E-2</v>
      </c>
      <c r="AF154" s="351" t="s">
        <v>235</v>
      </c>
    </row>
    <row r="155" spans="29:32" x14ac:dyDescent="0.35">
      <c r="AC155" s="195" t="s">
        <v>492</v>
      </c>
      <c r="AD155" s="174" t="s">
        <v>269</v>
      </c>
      <c r="AE155" s="388">
        <v>0.18385000000000001</v>
      </c>
      <c r="AF155" s="195" t="s">
        <v>235</v>
      </c>
    </row>
    <row r="156" spans="29:32" x14ac:dyDescent="0.35">
      <c r="AC156" s="349" t="s">
        <v>725</v>
      </c>
      <c r="AD156" s="174" t="s">
        <v>313</v>
      </c>
      <c r="AE156" s="388">
        <v>2.7582100000000001</v>
      </c>
      <c r="AF156" s="195" t="s">
        <v>312</v>
      </c>
    </row>
    <row r="157" spans="29:32" x14ac:dyDescent="0.35">
      <c r="AC157" s="349" t="s">
        <v>726</v>
      </c>
      <c r="AD157" s="174" t="s">
        <v>269</v>
      </c>
      <c r="AE157" s="388">
        <v>0.25675999999999999</v>
      </c>
      <c r="AF157" s="195" t="s">
        <v>235</v>
      </c>
    </row>
    <row r="158" spans="29:32" x14ac:dyDescent="0.35">
      <c r="AC158" s="349" t="s">
        <v>727</v>
      </c>
      <c r="AD158" s="174" t="s">
        <v>248</v>
      </c>
      <c r="AE158" s="389">
        <v>3217.82</v>
      </c>
      <c r="AF158" s="195" t="s">
        <v>250</v>
      </c>
    </row>
    <row r="159" spans="29:32" x14ac:dyDescent="0.35">
      <c r="AC159" s="349" t="s">
        <v>728</v>
      </c>
      <c r="AD159" s="174" t="s">
        <v>269</v>
      </c>
      <c r="AE159" s="388">
        <v>0.26782</v>
      </c>
      <c r="AF159" s="195" t="s">
        <v>235</v>
      </c>
    </row>
    <row r="160" spans="29:32" x14ac:dyDescent="0.35">
      <c r="AC160" s="364" t="s">
        <v>729</v>
      </c>
      <c r="AD160" s="365" t="s">
        <v>248</v>
      </c>
      <c r="AE160" s="389">
        <v>3250.08</v>
      </c>
      <c r="AF160" s="195" t="s">
        <v>250</v>
      </c>
    </row>
    <row r="161" spans="29:32" x14ac:dyDescent="0.35">
      <c r="AC161" s="364" t="s">
        <v>730</v>
      </c>
      <c r="AD161" s="365" t="s">
        <v>313</v>
      </c>
      <c r="AE161" s="388">
        <v>2.7754699999999999</v>
      </c>
      <c r="AF161" s="195" t="s">
        <v>312</v>
      </c>
    </row>
    <row r="162" spans="29:32" x14ac:dyDescent="0.35">
      <c r="AC162" s="364" t="s">
        <v>731</v>
      </c>
      <c r="AD162" s="365" t="s">
        <v>269</v>
      </c>
      <c r="AE162" s="388">
        <v>0.25835999999999998</v>
      </c>
      <c r="AF162" s="195" t="s">
        <v>235</v>
      </c>
    </row>
    <row r="163" spans="29:32" x14ac:dyDescent="0.35">
      <c r="AC163" s="364" t="s">
        <v>732</v>
      </c>
      <c r="AD163" s="365" t="s">
        <v>248</v>
      </c>
      <c r="AE163" s="389">
        <v>3159.55</v>
      </c>
      <c r="AF163" s="195" t="s">
        <v>250</v>
      </c>
    </row>
    <row r="164" spans="29:32" x14ac:dyDescent="0.35">
      <c r="AC164" s="364" t="s">
        <v>733</v>
      </c>
      <c r="AD164" s="365" t="s">
        <v>313</v>
      </c>
      <c r="AE164" s="388">
        <v>3.12209</v>
      </c>
      <c r="AF164" s="195" t="s">
        <v>312</v>
      </c>
    </row>
    <row r="165" spans="29:32" x14ac:dyDescent="0.35">
      <c r="AC165" s="364" t="s">
        <v>734</v>
      </c>
      <c r="AD165" s="365" t="s">
        <v>269</v>
      </c>
      <c r="AE165" s="388">
        <v>0.26297999999999999</v>
      </c>
      <c r="AF165" s="195" t="s">
        <v>235</v>
      </c>
    </row>
    <row r="166" spans="29:32" x14ac:dyDescent="0.35">
      <c r="AC166" s="349" t="s">
        <v>735</v>
      </c>
      <c r="AD166" s="174" t="s">
        <v>313</v>
      </c>
      <c r="AE166" s="388">
        <v>2.5404200000000001</v>
      </c>
      <c r="AF166" s="195" t="s">
        <v>312</v>
      </c>
    </row>
    <row r="167" spans="29:32" x14ac:dyDescent="0.35">
      <c r="AC167" s="349" t="s">
        <v>736</v>
      </c>
      <c r="AD167" s="174" t="s">
        <v>269</v>
      </c>
      <c r="AE167" s="388">
        <v>0.24675</v>
      </c>
      <c r="AF167" s="195" t="s">
        <v>235</v>
      </c>
    </row>
    <row r="168" spans="29:32" x14ac:dyDescent="0.35">
      <c r="AC168" s="349" t="s">
        <v>737</v>
      </c>
      <c r="AD168" s="174" t="s">
        <v>269</v>
      </c>
      <c r="AE168" s="388">
        <v>0.33183000000000001</v>
      </c>
      <c r="AF168" s="195" t="s">
        <v>235</v>
      </c>
    </row>
    <row r="169" spans="29:32" x14ac:dyDescent="0.35">
      <c r="AC169" s="349" t="s">
        <v>738</v>
      </c>
      <c r="AD169" s="174" t="s">
        <v>248</v>
      </c>
      <c r="AE169" s="389">
        <v>2464.9499999999998</v>
      </c>
      <c r="AF169" s="195" t="s">
        <v>250</v>
      </c>
    </row>
    <row r="170" spans="29:32" x14ac:dyDescent="0.35">
      <c r="AC170" s="366" t="s">
        <v>739</v>
      </c>
      <c r="AD170" s="174" t="s">
        <v>313</v>
      </c>
      <c r="AE170" s="388">
        <v>2.2910499999999998</v>
      </c>
      <c r="AF170" s="195" t="s">
        <v>312</v>
      </c>
    </row>
    <row r="171" spans="29:32" x14ac:dyDescent="0.35">
      <c r="AC171" s="366" t="s">
        <v>740</v>
      </c>
      <c r="AD171" s="174" t="s">
        <v>269</v>
      </c>
      <c r="AE171" s="388">
        <v>0.24454999999999999</v>
      </c>
      <c r="AF171" s="195" t="s">
        <v>235</v>
      </c>
    </row>
    <row r="172" spans="29:32" x14ac:dyDescent="0.35">
      <c r="AC172" s="366" t="s">
        <v>741</v>
      </c>
      <c r="AD172" s="174" t="s">
        <v>313</v>
      </c>
      <c r="AE172" s="388">
        <v>2.5430600000000001</v>
      </c>
      <c r="AF172" s="195" t="s">
        <v>312</v>
      </c>
    </row>
    <row r="173" spans="29:32" x14ac:dyDescent="0.35">
      <c r="AC173" s="366" t="s">
        <v>742</v>
      </c>
      <c r="AD173" s="174" t="s">
        <v>269</v>
      </c>
      <c r="AE173" s="388">
        <v>0.24776000000000001</v>
      </c>
      <c r="AF173" s="195" t="s">
        <v>235</v>
      </c>
    </row>
    <row r="174" spans="29:32" x14ac:dyDescent="0.35">
      <c r="AC174" s="195" t="s">
        <v>398</v>
      </c>
      <c r="AD174" s="174" t="s">
        <v>382</v>
      </c>
      <c r="AE174" s="390">
        <v>0.34399999999999997</v>
      </c>
      <c r="AF174" s="195" t="s">
        <v>381</v>
      </c>
    </row>
    <row r="175" spans="29:32" x14ac:dyDescent="0.35">
      <c r="AC175" s="195" t="s">
        <v>383</v>
      </c>
      <c r="AD175" s="174" t="s">
        <v>382</v>
      </c>
      <c r="AE175" s="391">
        <v>0.70799999999999996</v>
      </c>
      <c r="AF175" s="351" t="s">
        <v>381</v>
      </c>
    </row>
    <row r="176" spans="29:32" x14ac:dyDescent="0.35">
      <c r="AC176" s="195" t="s">
        <v>674</v>
      </c>
      <c r="AD176" s="174" t="s">
        <v>313</v>
      </c>
      <c r="AE176" s="388">
        <v>2.5941100000000001</v>
      </c>
      <c r="AF176" s="195" t="s">
        <v>312</v>
      </c>
    </row>
    <row r="177" spans="29:32" x14ac:dyDescent="0.35">
      <c r="AC177" s="195" t="s">
        <v>675</v>
      </c>
      <c r="AD177" s="174" t="s">
        <v>313</v>
      </c>
      <c r="AE177" s="388">
        <v>2.6869700000000001</v>
      </c>
      <c r="AF177" s="195" t="s">
        <v>312</v>
      </c>
    </row>
    <row r="178" spans="29:32" x14ac:dyDescent="0.35">
      <c r="AC178" s="195" t="s">
        <v>676</v>
      </c>
      <c r="AD178" s="174" t="s">
        <v>313</v>
      </c>
      <c r="AE178" s="388">
        <v>2.2090399999999999</v>
      </c>
      <c r="AF178" s="195" t="s">
        <v>312</v>
      </c>
    </row>
    <row r="179" spans="29:32" x14ac:dyDescent="0.35">
      <c r="AC179" s="194" t="s">
        <v>677</v>
      </c>
      <c r="AD179" s="174" t="s">
        <v>471</v>
      </c>
      <c r="AE179" s="392">
        <v>1430</v>
      </c>
      <c r="AF179" s="195" t="s">
        <v>711</v>
      </c>
    </row>
    <row r="180" spans="29:32" ht="16.5" x14ac:dyDescent="0.45">
      <c r="AC180" s="194" t="s">
        <v>678</v>
      </c>
      <c r="AD180" s="174" t="s">
        <v>471</v>
      </c>
      <c r="AE180" s="393">
        <v>2088</v>
      </c>
      <c r="AF180" s="352" t="s">
        <v>712</v>
      </c>
    </row>
    <row r="181" spans="29:32" ht="16.5" x14ac:dyDescent="0.45">
      <c r="AC181" s="194" t="s">
        <v>679</v>
      </c>
      <c r="AD181" s="174" t="s">
        <v>471</v>
      </c>
      <c r="AE181" s="392">
        <v>1774</v>
      </c>
      <c r="AF181" s="352" t="s">
        <v>712</v>
      </c>
    </row>
    <row r="182" spans="29:32" x14ac:dyDescent="0.35">
      <c r="AC182" s="371" t="s">
        <v>680</v>
      </c>
      <c r="AD182" s="174" t="s">
        <v>471</v>
      </c>
      <c r="AE182" s="392">
        <v>3922</v>
      </c>
      <c r="AF182" s="195" t="s">
        <v>711</v>
      </c>
    </row>
    <row r="183" spans="29:32" x14ac:dyDescent="0.35">
      <c r="AC183" s="349" t="s">
        <v>796</v>
      </c>
      <c r="AD183" s="174" t="s">
        <v>269</v>
      </c>
      <c r="AE183" s="394">
        <v>1.5630000000000002E-2</v>
      </c>
      <c r="AF183" s="195" t="s">
        <v>235</v>
      </c>
    </row>
    <row r="184" spans="29:32" x14ac:dyDescent="0.35">
      <c r="AC184" s="349" t="s">
        <v>797</v>
      </c>
      <c r="AD184" s="174" t="s">
        <v>248</v>
      </c>
      <c r="AE184" s="394">
        <v>59.029020000000003</v>
      </c>
      <c r="AF184" s="195" t="s">
        <v>247</v>
      </c>
    </row>
    <row r="185" spans="29:32" x14ac:dyDescent="0.35">
      <c r="AC185" s="349" t="s">
        <v>798</v>
      </c>
      <c r="AD185" s="174" t="s">
        <v>248</v>
      </c>
      <c r="AE185" s="394">
        <v>73.135230000000007</v>
      </c>
      <c r="AF185" s="195" t="s">
        <v>247</v>
      </c>
    </row>
    <row r="186" spans="29:32" x14ac:dyDescent="0.35">
      <c r="AC186" s="349" t="s">
        <v>799</v>
      </c>
      <c r="AD186" s="174" t="s">
        <v>269</v>
      </c>
      <c r="AE186" s="394">
        <v>1.5630000000000002E-2</v>
      </c>
      <c r="AF186" s="195" t="s">
        <v>235</v>
      </c>
    </row>
    <row r="187" spans="29:32" x14ac:dyDescent="0.35">
      <c r="AC187" s="349" t="s">
        <v>800</v>
      </c>
      <c r="AD187" s="174" t="s">
        <v>269</v>
      </c>
      <c r="AE187" s="394">
        <v>2.1000000000000001E-4</v>
      </c>
      <c r="AF187" s="195" t="s">
        <v>235</v>
      </c>
    </row>
    <row r="188" spans="29:32" x14ac:dyDescent="0.35">
      <c r="AC188" s="349" t="s">
        <v>801</v>
      </c>
      <c r="AD188" s="174" t="s">
        <v>248</v>
      </c>
      <c r="AE188" s="394">
        <v>1.1483699999999999</v>
      </c>
      <c r="AF188" s="195" t="s">
        <v>247</v>
      </c>
    </row>
    <row r="189" spans="29:32" x14ac:dyDescent="0.35">
      <c r="AC189" s="349" t="s">
        <v>802</v>
      </c>
      <c r="AD189" s="174" t="s">
        <v>248</v>
      </c>
      <c r="AE189" s="394">
        <v>0.69342999999999999</v>
      </c>
      <c r="AF189" s="195" t="s">
        <v>247</v>
      </c>
    </row>
    <row r="190" spans="29:32" x14ac:dyDescent="0.35">
      <c r="AC190" s="349" t="s">
        <v>803</v>
      </c>
      <c r="AD190" s="174" t="s">
        <v>269</v>
      </c>
      <c r="AE190" s="394">
        <v>2.0000000000000001E-4</v>
      </c>
      <c r="AF190" s="195" t="s">
        <v>235</v>
      </c>
    </row>
    <row r="191" spans="29:32" x14ac:dyDescent="0.35">
      <c r="AC191" s="349" t="s">
        <v>804</v>
      </c>
      <c r="AD191" s="174" t="s">
        <v>269</v>
      </c>
      <c r="AE191" s="388">
        <v>0.21446999999999999</v>
      </c>
      <c r="AF191" s="195" t="s">
        <v>235</v>
      </c>
    </row>
    <row r="192" spans="29:32" x14ac:dyDescent="0.35">
      <c r="AC192" s="349" t="s">
        <v>805</v>
      </c>
      <c r="AD192" s="174" t="s">
        <v>313</v>
      </c>
      <c r="AE192" s="388">
        <v>1.5226</v>
      </c>
      <c r="AF192" s="351" t="s">
        <v>312</v>
      </c>
    </row>
    <row r="193" spans="29:32" x14ac:dyDescent="0.35">
      <c r="AC193" s="195" t="s">
        <v>303</v>
      </c>
      <c r="AD193" s="174" t="s">
        <v>269</v>
      </c>
      <c r="AE193" s="395">
        <v>0.17605999999999999</v>
      </c>
      <c r="AF193" s="351" t="s">
        <v>235</v>
      </c>
    </row>
    <row r="194" spans="29:32" x14ac:dyDescent="0.35">
      <c r="AC194" s="195" t="s">
        <v>290</v>
      </c>
      <c r="AD194" s="174" t="s">
        <v>269</v>
      </c>
      <c r="AE194" s="396">
        <v>0</v>
      </c>
      <c r="AF194" s="195" t="s">
        <v>235</v>
      </c>
    </row>
    <row r="195" spans="29:32" x14ac:dyDescent="0.35">
      <c r="AC195" s="195" t="s">
        <v>284</v>
      </c>
      <c r="AD195" s="174" t="s">
        <v>269</v>
      </c>
      <c r="AE195" s="396">
        <v>0</v>
      </c>
      <c r="AF195" s="195" t="s">
        <v>283</v>
      </c>
    </row>
    <row r="196" spans="29:32" x14ac:dyDescent="0.35">
      <c r="AC196" s="195" t="s">
        <v>681</v>
      </c>
      <c r="AD196" s="174" t="s">
        <v>248</v>
      </c>
      <c r="AE196" s="397">
        <v>64.636499999999998</v>
      </c>
      <c r="AF196" s="195" t="s">
        <v>247</v>
      </c>
    </row>
    <row r="197" spans="29:32" x14ac:dyDescent="0.35">
      <c r="AC197" s="195" t="s">
        <v>267</v>
      </c>
      <c r="AD197" s="174" t="s">
        <v>248</v>
      </c>
      <c r="AE197" s="398">
        <v>586.51379999999995</v>
      </c>
      <c r="AF197" s="195" t="s">
        <v>250</v>
      </c>
    </row>
    <row r="198" spans="29:32" x14ac:dyDescent="0.35">
      <c r="AC198" s="195" t="s">
        <v>265</v>
      </c>
      <c r="AD198" s="174" t="s">
        <v>248</v>
      </c>
      <c r="AE198" s="398">
        <v>99.759200000000007</v>
      </c>
      <c r="AF198" s="195" t="s">
        <v>250</v>
      </c>
    </row>
    <row r="199" spans="29:32" x14ac:dyDescent="0.35">
      <c r="AC199" s="195" t="s">
        <v>263</v>
      </c>
      <c r="AD199" s="174" t="s">
        <v>248</v>
      </c>
      <c r="AE199" s="397">
        <v>10.203900000000001</v>
      </c>
      <c r="AF199" s="195" t="s">
        <v>250</v>
      </c>
    </row>
    <row r="200" spans="29:32" x14ac:dyDescent="0.35">
      <c r="AC200" s="195" t="s">
        <v>682</v>
      </c>
      <c r="AD200" s="174" t="s">
        <v>248</v>
      </c>
      <c r="AE200" s="397">
        <v>21.3538</v>
      </c>
      <c r="AF200" s="195" t="s">
        <v>250</v>
      </c>
    </row>
    <row r="201" spans="29:32" x14ac:dyDescent="0.35">
      <c r="AC201" s="195" t="s">
        <v>261</v>
      </c>
      <c r="AD201" s="174" t="s">
        <v>248</v>
      </c>
      <c r="AE201" s="398">
        <v>10.203900000000001</v>
      </c>
      <c r="AF201" s="195" t="s">
        <v>250</v>
      </c>
    </row>
    <row r="202" spans="29:32" x14ac:dyDescent="0.35">
      <c r="AC202" s="195" t="s">
        <v>259</v>
      </c>
      <c r="AD202" s="174" t="s">
        <v>248</v>
      </c>
      <c r="AE202" s="397">
        <v>10.203900000000001</v>
      </c>
      <c r="AF202" s="195" t="s">
        <v>250</v>
      </c>
    </row>
    <row r="203" spans="29:32" x14ac:dyDescent="0.35">
      <c r="AC203" s="195" t="s">
        <v>257</v>
      </c>
      <c r="AD203" s="174" t="s">
        <v>248</v>
      </c>
      <c r="AE203" s="397">
        <v>21.3538</v>
      </c>
      <c r="AF203" s="195" t="s">
        <v>250</v>
      </c>
    </row>
    <row r="204" spans="29:32" x14ac:dyDescent="0.35">
      <c r="AC204" s="195" t="s">
        <v>255</v>
      </c>
      <c r="AD204" s="174" t="s">
        <v>248</v>
      </c>
      <c r="AE204" s="397">
        <v>21.3538</v>
      </c>
      <c r="AF204" s="195" t="s">
        <v>250</v>
      </c>
    </row>
    <row r="205" spans="29:32" x14ac:dyDescent="0.35">
      <c r="AC205" s="195" t="s">
        <v>254</v>
      </c>
      <c r="AD205" s="174" t="s">
        <v>248</v>
      </c>
      <c r="AE205" s="398">
        <v>21.3538</v>
      </c>
      <c r="AF205" s="195" t="s">
        <v>250</v>
      </c>
    </row>
    <row r="206" spans="29:32" x14ac:dyDescent="0.35">
      <c r="AC206" s="195" t="s">
        <v>253</v>
      </c>
      <c r="AD206" s="174" t="s">
        <v>248</v>
      </c>
      <c r="AE206" s="397">
        <v>21.3538</v>
      </c>
      <c r="AF206" s="195" t="s">
        <v>250</v>
      </c>
    </row>
    <row r="207" spans="29:32" x14ac:dyDescent="0.35">
      <c r="AC207" s="195" t="s">
        <v>252</v>
      </c>
      <c r="AD207" s="174" t="s">
        <v>248</v>
      </c>
      <c r="AE207" s="397">
        <v>21.3538</v>
      </c>
      <c r="AF207" s="195" t="s">
        <v>250</v>
      </c>
    </row>
    <row r="208" spans="29:32" x14ac:dyDescent="0.35">
      <c r="AC208" s="195" t="s">
        <v>683</v>
      </c>
      <c r="AD208" s="174" t="s">
        <v>248</v>
      </c>
      <c r="AE208" s="397">
        <v>21.3538</v>
      </c>
      <c r="AF208" s="195" t="s">
        <v>250</v>
      </c>
    </row>
    <row r="209" spans="29:32" x14ac:dyDescent="0.35">
      <c r="AC209" s="195" t="s">
        <v>251</v>
      </c>
      <c r="AD209" s="174" t="s">
        <v>248</v>
      </c>
      <c r="AE209" s="397">
        <v>1.37</v>
      </c>
      <c r="AF209" s="195" t="s">
        <v>250</v>
      </c>
    </row>
    <row r="210" spans="29:32" x14ac:dyDescent="0.35">
      <c r="AC210" s="195" t="s">
        <v>249</v>
      </c>
      <c r="AD210" s="174" t="s">
        <v>248</v>
      </c>
      <c r="AE210" s="399">
        <v>21.353999999999999</v>
      </c>
      <c r="AF210" s="195" t="s">
        <v>247</v>
      </c>
    </row>
    <row r="211" spans="29:32" x14ac:dyDescent="0.35">
      <c r="AC211" s="195" t="s">
        <v>684</v>
      </c>
      <c r="AD211" s="174" t="s">
        <v>248</v>
      </c>
      <c r="AE211" s="400">
        <v>870.10270000000003</v>
      </c>
      <c r="AF211" s="195" t="s">
        <v>247</v>
      </c>
    </row>
    <row r="212" spans="29:32" x14ac:dyDescent="0.35">
      <c r="AC212" s="195" t="s">
        <v>685</v>
      </c>
      <c r="AD212" s="174" t="s">
        <v>248</v>
      </c>
      <c r="AE212" s="398">
        <v>21.3538</v>
      </c>
      <c r="AF212" s="195" t="s">
        <v>247</v>
      </c>
    </row>
    <row r="213" spans="29:32" x14ac:dyDescent="0.35">
      <c r="AC213" s="195" t="s">
        <v>686</v>
      </c>
      <c r="AD213" s="174" t="s">
        <v>248</v>
      </c>
      <c r="AE213" s="398">
        <v>21.3538</v>
      </c>
      <c r="AF213" s="195" t="s">
        <v>247</v>
      </c>
    </row>
    <row r="214" spans="29:32" x14ac:dyDescent="0.35">
      <c r="AC214" s="195" t="s">
        <v>687</v>
      </c>
      <c r="AD214" s="174" t="s">
        <v>248</v>
      </c>
      <c r="AE214" s="398">
        <v>445.02780000000001</v>
      </c>
      <c r="AF214" s="195" t="s">
        <v>247</v>
      </c>
    </row>
    <row r="215" spans="29:32" x14ac:dyDescent="0.35">
      <c r="AC215" s="195" t="s">
        <v>688</v>
      </c>
      <c r="AD215" s="174" t="s">
        <v>248</v>
      </c>
      <c r="AE215" s="401">
        <v>1000</v>
      </c>
      <c r="AF215" s="195" t="s">
        <v>713</v>
      </c>
    </row>
    <row r="216" spans="29:32" x14ac:dyDescent="0.35">
      <c r="AC216" s="195" t="s">
        <v>689</v>
      </c>
      <c r="AD216" s="174" t="s">
        <v>248</v>
      </c>
      <c r="AE216" s="401">
        <v>273</v>
      </c>
      <c r="AF216" s="195" t="s">
        <v>714</v>
      </c>
    </row>
    <row r="217" spans="29:32" x14ac:dyDescent="0.35">
      <c r="AC217" s="195" t="s">
        <v>690</v>
      </c>
      <c r="AD217" s="174" t="s">
        <v>248</v>
      </c>
      <c r="AE217" s="401">
        <v>297</v>
      </c>
      <c r="AF217" s="195" t="s">
        <v>714</v>
      </c>
    </row>
    <row r="218" spans="29:32" x14ac:dyDescent="0.35">
      <c r="AC218" s="195" t="s">
        <v>691</v>
      </c>
      <c r="AD218" s="174" t="s">
        <v>248</v>
      </c>
      <c r="AE218" s="401">
        <v>1000</v>
      </c>
      <c r="AF218" s="195" t="s">
        <v>713</v>
      </c>
    </row>
    <row r="219" spans="29:32" x14ac:dyDescent="0.35">
      <c r="AC219" s="195" t="s">
        <v>246</v>
      </c>
      <c r="AD219" s="174" t="s">
        <v>237</v>
      </c>
      <c r="AE219" s="402">
        <v>0.25492999999999999</v>
      </c>
      <c r="AF219" s="195" t="s">
        <v>236</v>
      </c>
    </row>
    <row r="220" spans="29:32" x14ac:dyDescent="0.35">
      <c r="AC220" s="195" t="s">
        <v>245</v>
      </c>
      <c r="AD220" s="174" t="s">
        <v>237</v>
      </c>
      <c r="AE220" s="402">
        <v>0.15832000000000002</v>
      </c>
      <c r="AF220" s="195" t="s">
        <v>236</v>
      </c>
    </row>
    <row r="221" spans="29:32" x14ac:dyDescent="0.35">
      <c r="AC221" s="195" t="s">
        <v>692</v>
      </c>
      <c r="AD221" s="174" t="s">
        <v>237</v>
      </c>
      <c r="AE221" s="402">
        <v>0.15573000000000001</v>
      </c>
      <c r="AF221" s="195" t="s">
        <v>236</v>
      </c>
    </row>
    <row r="222" spans="29:32" x14ac:dyDescent="0.35">
      <c r="AC222" s="195" t="s">
        <v>693</v>
      </c>
      <c r="AD222" s="174" t="s">
        <v>237</v>
      </c>
      <c r="AE222" s="402">
        <v>0.2336</v>
      </c>
      <c r="AF222" s="195" t="s">
        <v>236</v>
      </c>
    </row>
    <row r="223" spans="29:32" x14ac:dyDescent="0.35">
      <c r="AC223" s="195" t="s">
        <v>244</v>
      </c>
      <c r="AD223" s="174" t="s">
        <v>237</v>
      </c>
      <c r="AE223" s="402">
        <v>0.19562000000000002</v>
      </c>
      <c r="AF223" s="195" t="s">
        <v>236</v>
      </c>
    </row>
    <row r="224" spans="29:32" x14ac:dyDescent="0.35">
      <c r="AC224" s="195" t="s">
        <v>694</v>
      </c>
      <c r="AD224" s="174" t="s">
        <v>237</v>
      </c>
      <c r="AE224" s="402">
        <v>0.14981</v>
      </c>
      <c r="AF224" s="195" t="s">
        <v>236</v>
      </c>
    </row>
    <row r="225" spans="29:32" x14ac:dyDescent="0.35">
      <c r="AC225" s="195" t="s">
        <v>695</v>
      </c>
      <c r="AD225" s="174" t="s">
        <v>237</v>
      </c>
      <c r="AE225" s="402">
        <v>0.2397</v>
      </c>
      <c r="AF225" s="195" t="s">
        <v>236</v>
      </c>
    </row>
    <row r="226" spans="29:32" x14ac:dyDescent="0.35">
      <c r="AC226" s="195" t="s">
        <v>696</v>
      </c>
      <c r="AD226" s="174" t="s">
        <v>237</v>
      </c>
      <c r="AE226" s="402">
        <v>0.43446000000000001</v>
      </c>
      <c r="AF226" s="195" t="s">
        <v>236</v>
      </c>
    </row>
    <row r="227" spans="29:32" x14ac:dyDescent="0.35">
      <c r="AC227" s="194" t="s">
        <v>697</v>
      </c>
      <c r="AD227" s="213" t="s">
        <v>237</v>
      </c>
      <c r="AE227" s="402">
        <v>0.59925000000000006</v>
      </c>
      <c r="AF227" s="194" t="s">
        <v>236</v>
      </c>
    </row>
    <row r="228" spans="29:32" x14ac:dyDescent="0.35">
      <c r="AC228" s="195" t="s">
        <v>698</v>
      </c>
      <c r="AD228" s="174" t="s">
        <v>237</v>
      </c>
      <c r="AE228" s="402">
        <v>0.18078000000000002</v>
      </c>
      <c r="AF228" s="195" t="s">
        <v>236</v>
      </c>
    </row>
    <row r="229" spans="29:32" x14ac:dyDescent="0.35">
      <c r="AC229" s="195" t="s">
        <v>699</v>
      </c>
      <c r="AD229" s="174" t="s">
        <v>237</v>
      </c>
      <c r="AE229" s="402">
        <v>0.13844530000000002</v>
      </c>
      <c r="AF229" s="195" t="s">
        <v>236</v>
      </c>
    </row>
    <row r="230" spans="29:32" x14ac:dyDescent="0.35">
      <c r="AC230" s="195" t="s">
        <v>700</v>
      </c>
      <c r="AD230" s="174" t="s">
        <v>237</v>
      </c>
      <c r="AE230" s="402">
        <v>0.22151000000000001</v>
      </c>
      <c r="AF230" s="195" t="s">
        <v>236</v>
      </c>
    </row>
    <row r="231" spans="29:32" x14ac:dyDescent="0.35">
      <c r="AC231" s="195" t="s">
        <v>701</v>
      </c>
      <c r="AD231" s="174" t="s">
        <v>237</v>
      </c>
      <c r="AE231" s="402">
        <v>0.40149000000000001</v>
      </c>
      <c r="AF231" s="195" t="s">
        <v>236</v>
      </c>
    </row>
    <row r="232" spans="29:32" x14ac:dyDescent="0.35">
      <c r="AC232" s="350" t="s">
        <v>702</v>
      </c>
      <c r="AD232" s="174" t="s">
        <v>237</v>
      </c>
      <c r="AE232" s="402">
        <v>0.55376000000000003</v>
      </c>
      <c r="AF232" s="195" t="s">
        <v>236</v>
      </c>
    </row>
    <row r="233" spans="29:32" x14ac:dyDescent="0.35">
      <c r="AC233" s="380" t="s">
        <v>243</v>
      </c>
      <c r="AD233" s="381" t="s">
        <v>237</v>
      </c>
      <c r="AE233" s="386">
        <v>4.1149999999999999E-2</v>
      </c>
      <c r="AF233" s="380" t="s">
        <v>236</v>
      </c>
    </row>
    <row r="234" spans="29:32" x14ac:dyDescent="0.35">
      <c r="AC234" s="194" t="s">
        <v>703</v>
      </c>
      <c r="AD234" s="174" t="s">
        <v>237</v>
      </c>
      <c r="AE234" s="386">
        <v>5.9699999999999996E-3</v>
      </c>
      <c r="AF234" s="195" t="s">
        <v>236</v>
      </c>
    </row>
    <row r="235" spans="29:32" x14ac:dyDescent="0.35">
      <c r="AC235" s="194" t="s">
        <v>704</v>
      </c>
      <c r="AD235" s="174" t="s">
        <v>237</v>
      </c>
      <c r="AE235" s="386">
        <v>3.508E-2</v>
      </c>
      <c r="AF235" s="195" t="s">
        <v>236</v>
      </c>
    </row>
    <row r="236" spans="29:32" x14ac:dyDescent="0.35">
      <c r="AC236" s="194" t="s">
        <v>705</v>
      </c>
      <c r="AD236" s="174" t="s">
        <v>237</v>
      </c>
      <c r="AE236" s="386">
        <v>3.0839999999999999E-2</v>
      </c>
      <c r="AF236" s="195" t="s">
        <v>236</v>
      </c>
    </row>
    <row r="237" spans="29:32" x14ac:dyDescent="0.35">
      <c r="AC237" s="349" t="s">
        <v>706</v>
      </c>
      <c r="AD237" s="174" t="s">
        <v>242</v>
      </c>
      <c r="AE237" s="387">
        <v>0.17710000000000001</v>
      </c>
      <c r="AF237" s="195" t="s">
        <v>715</v>
      </c>
    </row>
    <row r="238" spans="29:32" x14ac:dyDescent="0.35">
      <c r="AC238" s="349" t="s">
        <v>706</v>
      </c>
      <c r="AD238" s="174" t="s">
        <v>397</v>
      </c>
      <c r="AE238" s="387">
        <v>0.28502</v>
      </c>
      <c r="AF238" s="195" t="s">
        <v>716</v>
      </c>
    </row>
    <row r="239" spans="29:32" x14ac:dyDescent="0.35">
      <c r="AC239" s="349" t="s">
        <v>743</v>
      </c>
      <c r="AD239" s="174" t="s">
        <v>242</v>
      </c>
      <c r="AE239" s="386">
        <v>0.17335999999999999</v>
      </c>
      <c r="AF239" s="195" t="s">
        <v>715</v>
      </c>
    </row>
    <row r="240" spans="29:32" x14ac:dyDescent="0.35">
      <c r="AC240" s="349" t="s">
        <v>744</v>
      </c>
      <c r="AD240" s="174" t="s">
        <v>397</v>
      </c>
      <c r="AE240" s="386">
        <v>0.27900999999999998</v>
      </c>
      <c r="AF240" s="195" t="s">
        <v>716</v>
      </c>
    </row>
    <row r="241" spans="29:32" x14ac:dyDescent="0.35">
      <c r="AC241" s="349" t="s">
        <v>745</v>
      </c>
      <c r="AD241" s="174" t="s">
        <v>242</v>
      </c>
      <c r="AE241" s="386">
        <v>0.14208000000000001</v>
      </c>
      <c r="AF241" s="195" t="s">
        <v>715</v>
      </c>
    </row>
    <row r="242" spans="29:32" x14ac:dyDescent="0.35">
      <c r="AC242" s="349" t="s">
        <v>746</v>
      </c>
      <c r="AD242" s="174" t="s">
        <v>397</v>
      </c>
      <c r="AE242" s="386">
        <v>0.22868000000000002</v>
      </c>
      <c r="AF242" s="195" t="s">
        <v>716</v>
      </c>
    </row>
    <row r="243" spans="29:32" x14ac:dyDescent="0.35">
      <c r="AC243" s="349" t="s">
        <v>747</v>
      </c>
      <c r="AD243" s="174" t="s">
        <v>242</v>
      </c>
      <c r="AE243" s="386">
        <v>0.17061000000000001</v>
      </c>
      <c r="AF243" s="195" t="s">
        <v>715</v>
      </c>
    </row>
    <row r="244" spans="29:32" x14ac:dyDescent="0.35">
      <c r="AC244" s="349" t="s">
        <v>748</v>
      </c>
      <c r="AD244" s="174" t="s">
        <v>397</v>
      </c>
      <c r="AE244" s="386">
        <v>0.27459</v>
      </c>
      <c r="AF244" s="195" t="s">
        <v>716</v>
      </c>
    </row>
    <row r="245" spans="29:32" x14ac:dyDescent="0.35">
      <c r="AC245" s="349" t="s">
        <v>749</v>
      </c>
      <c r="AD245" s="174" t="s">
        <v>242</v>
      </c>
      <c r="AE245" s="386">
        <v>0.20946999999999999</v>
      </c>
      <c r="AF245" s="195" t="s">
        <v>715</v>
      </c>
    </row>
    <row r="246" spans="29:32" x14ac:dyDescent="0.35">
      <c r="AC246" s="349" t="s">
        <v>750</v>
      </c>
      <c r="AD246" s="174" t="s">
        <v>397</v>
      </c>
      <c r="AE246" s="386">
        <v>0.33712999999999999</v>
      </c>
      <c r="AF246" s="195" t="s">
        <v>716</v>
      </c>
    </row>
    <row r="247" spans="29:32" x14ac:dyDescent="0.35">
      <c r="AC247" s="349" t="s">
        <v>751</v>
      </c>
      <c r="AD247" s="174" t="s">
        <v>242</v>
      </c>
      <c r="AE247" s="386">
        <v>0.18084</v>
      </c>
      <c r="AF247" s="195" t="s">
        <v>717</v>
      </c>
    </row>
    <row r="248" spans="29:32" x14ac:dyDescent="0.35">
      <c r="AC248" s="349" t="s">
        <v>752</v>
      </c>
      <c r="AD248" s="174" t="s">
        <v>397</v>
      </c>
      <c r="AE248" s="386">
        <v>0.29103000000000001</v>
      </c>
      <c r="AF248" s="195" t="s">
        <v>716</v>
      </c>
    </row>
    <row r="249" spans="29:32" x14ac:dyDescent="0.35">
      <c r="AC249" s="349" t="s">
        <v>753</v>
      </c>
      <c r="AD249" s="174" t="s">
        <v>242</v>
      </c>
      <c r="AE249" s="386">
        <v>0.15371000000000001</v>
      </c>
      <c r="AF249" s="195" t="s">
        <v>715</v>
      </c>
    </row>
    <row r="250" spans="29:32" x14ac:dyDescent="0.35">
      <c r="AC250" s="349" t="s">
        <v>754</v>
      </c>
      <c r="AD250" s="174" t="s">
        <v>397</v>
      </c>
      <c r="AE250" s="386">
        <v>0.24736</v>
      </c>
      <c r="AF250" s="195" t="s">
        <v>716</v>
      </c>
    </row>
    <row r="251" spans="29:32" x14ac:dyDescent="0.35">
      <c r="AC251" s="349" t="s">
        <v>755</v>
      </c>
      <c r="AD251" s="174" t="s">
        <v>242</v>
      </c>
      <c r="AE251" s="386">
        <v>0.19228000000000001</v>
      </c>
      <c r="AF251" s="195" t="s">
        <v>715</v>
      </c>
    </row>
    <row r="252" spans="29:32" x14ac:dyDescent="0.35">
      <c r="AC252" s="349" t="s">
        <v>756</v>
      </c>
      <c r="AD252" s="174" t="s">
        <v>397</v>
      </c>
      <c r="AE252" s="386">
        <v>0.30945</v>
      </c>
      <c r="AF252" s="195" t="s">
        <v>716</v>
      </c>
    </row>
    <row r="253" spans="29:32" x14ac:dyDescent="0.35">
      <c r="AC253" s="349" t="s">
        <v>757</v>
      </c>
      <c r="AD253" s="174" t="s">
        <v>242</v>
      </c>
      <c r="AE253" s="386">
        <v>0.28294999999999998</v>
      </c>
      <c r="AF253" s="195" t="s">
        <v>715</v>
      </c>
    </row>
    <row r="254" spans="29:32" x14ac:dyDescent="0.35">
      <c r="AC254" s="349" t="s">
        <v>758</v>
      </c>
      <c r="AD254" s="174" t="s">
        <v>397</v>
      </c>
      <c r="AE254" s="386">
        <v>0.45535999999999999</v>
      </c>
      <c r="AF254" s="195" t="s">
        <v>716</v>
      </c>
    </row>
    <row r="255" spans="29:32" x14ac:dyDescent="0.35">
      <c r="AC255" s="349" t="s">
        <v>759</v>
      </c>
      <c r="AD255" s="174" t="s">
        <v>242</v>
      </c>
      <c r="AE255" s="386">
        <v>0.1052</v>
      </c>
      <c r="AF255" s="195" t="s">
        <v>715</v>
      </c>
    </row>
    <row r="256" spans="29:32" x14ac:dyDescent="0.35">
      <c r="AC256" s="349" t="s">
        <v>760</v>
      </c>
      <c r="AD256" s="174" t="s">
        <v>397</v>
      </c>
      <c r="AE256" s="386">
        <v>0.16930000000000001</v>
      </c>
      <c r="AF256" s="195" t="s">
        <v>716</v>
      </c>
    </row>
    <row r="257" spans="29:32" x14ac:dyDescent="0.35">
      <c r="AC257" s="349" t="s">
        <v>761</v>
      </c>
      <c r="AD257" s="174" t="s">
        <v>242</v>
      </c>
      <c r="AE257" s="386">
        <v>0.10895000000000001</v>
      </c>
      <c r="AF257" s="195" t="s">
        <v>715</v>
      </c>
    </row>
    <row r="258" spans="29:32" x14ac:dyDescent="0.35">
      <c r="AC258" s="349" t="s">
        <v>762</v>
      </c>
      <c r="AD258" s="174" t="s">
        <v>397</v>
      </c>
      <c r="AE258" s="386">
        <v>0.17534</v>
      </c>
      <c r="AF258" s="195" t="s">
        <v>716</v>
      </c>
    </row>
    <row r="259" spans="29:32" x14ac:dyDescent="0.35">
      <c r="AC259" s="349" t="s">
        <v>763</v>
      </c>
      <c r="AD259" s="174" t="s">
        <v>242</v>
      </c>
      <c r="AE259" s="386">
        <v>0.13177</v>
      </c>
      <c r="AF259" s="195" t="s">
        <v>715</v>
      </c>
    </row>
    <row r="260" spans="29:32" x14ac:dyDescent="0.35">
      <c r="AC260" s="349" t="s">
        <v>764</v>
      </c>
      <c r="AD260" s="174" t="s">
        <v>397</v>
      </c>
      <c r="AE260" s="386">
        <v>0.21207000000000001</v>
      </c>
      <c r="AF260" s="195" t="s">
        <v>716</v>
      </c>
    </row>
    <row r="261" spans="29:32" x14ac:dyDescent="0.35">
      <c r="AC261" s="349" t="s">
        <v>765</v>
      </c>
      <c r="AD261" s="174" t="s">
        <v>242</v>
      </c>
      <c r="AE261" s="386">
        <v>0.11473</v>
      </c>
      <c r="AF261" s="195" t="s">
        <v>715</v>
      </c>
    </row>
    <row r="262" spans="29:32" x14ac:dyDescent="0.35">
      <c r="AC262" s="350" t="s">
        <v>766</v>
      </c>
      <c r="AD262" s="174" t="s">
        <v>397</v>
      </c>
      <c r="AE262" s="386">
        <v>0.18464000000000003</v>
      </c>
      <c r="AF262" s="195" t="s">
        <v>718</v>
      </c>
    </row>
    <row r="263" spans="29:32" x14ac:dyDescent="0.35">
      <c r="AC263" s="349" t="s">
        <v>767</v>
      </c>
      <c r="AD263" s="174" t="s">
        <v>397</v>
      </c>
      <c r="AE263" s="387">
        <v>0.32027</v>
      </c>
      <c r="AF263" s="195" t="s">
        <v>718</v>
      </c>
    </row>
    <row r="264" spans="29:32" x14ac:dyDescent="0.35">
      <c r="AC264" s="349" t="s">
        <v>768</v>
      </c>
      <c r="AD264" s="174" t="s">
        <v>242</v>
      </c>
      <c r="AE264" s="387">
        <v>0.19900999999999999</v>
      </c>
      <c r="AF264" s="195" t="s">
        <v>717</v>
      </c>
    </row>
    <row r="265" spans="29:32" x14ac:dyDescent="0.35">
      <c r="AC265" s="349" t="s">
        <v>769</v>
      </c>
      <c r="AD265" s="174" t="s">
        <v>242</v>
      </c>
      <c r="AE265" s="403">
        <v>0.14954999999999999</v>
      </c>
      <c r="AF265" s="351" t="s">
        <v>241</v>
      </c>
    </row>
    <row r="266" spans="29:32" x14ac:dyDescent="0.35">
      <c r="AC266" s="349" t="s">
        <v>770</v>
      </c>
      <c r="AD266" s="174" t="s">
        <v>397</v>
      </c>
      <c r="AE266" s="403">
        <v>0.24068000000000001</v>
      </c>
      <c r="AF266" s="195" t="s">
        <v>718</v>
      </c>
    </row>
    <row r="267" spans="29:32" x14ac:dyDescent="0.35">
      <c r="AC267" s="349" t="s">
        <v>771</v>
      </c>
      <c r="AD267" s="174" t="s">
        <v>242</v>
      </c>
      <c r="AE267" s="403">
        <v>0.19455</v>
      </c>
      <c r="AF267" s="351" t="s">
        <v>241</v>
      </c>
    </row>
    <row r="268" spans="29:32" x14ac:dyDescent="0.35">
      <c r="AC268" s="349" t="s">
        <v>772</v>
      </c>
      <c r="AD268" s="174" t="s">
        <v>397</v>
      </c>
      <c r="AE268" s="403">
        <v>0.31309999999999999</v>
      </c>
      <c r="AF268" s="195" t="s">
        <v>718</v>
      </c>
    </row>
    <row r="269" spans="29:32" x14ac:dyDescent="0.35">
      <c r="AC269" s="349" t="s">
        <v>773</v>
      </c>
      <c r="AD269" s="174" t="s">
        <v>242</v>
      </c>
      <c r="AE269" s="403">
        <v>0.27777000000000002</v>
      </c>
      <c r="AF269" s="351" t="s">
        <v>241</v>
      </c>
    </row>
    <row r="270" spans="29:32" x14ac:dyDescent="0.35">
      <c r="AC270" s="349" t="s">
        <v>774</v>
      </c>
      <c r="AD270" s="174" t="s">
        <v>397</v>
      </c>
      <c r="AE270" s="403">
        <v>0.44702999999999998</v>
      </c>
      <c r="AF270" s="351" t="s">
        <v>718</v>
      </c>
    </row>
    <row r="271" spans="29:32" x14ac:dyDescent="0.35">
      <c r="AC271" s="349" t="s">
        <v>775</v>
      </c>
      <c r="AD271" s="174" t="s">
        <v>242</v>
      </c>
      <c r="AE271" s="403">
        <v>0.25213000000000002</v>
      </c>
      <c r="AF271" s="351" t="s">
        <v>241</v>
      </c>
    </row>
    <row r="272" spans="29:32" x14ac:dyDescent="0.35">
      <c r="AC272" s="349" t="s">
        <v>776</v>
      </c>
      <c r="AD272" s="174" t="s">
        <v>397</v>
      </c>
      <c r="AE272" s="403">
        <v>0.40576000000000001</v>
      </c>
      <c r="AF272" s="351" t="s">
        <v>718</v>
      </c>
    </row>
    <row r="273" spans="29:32" x14ac:dyDescent="0.35">
      <c r="AC273" s="349" t="s">
        <v>777</v>
      </c>
      <c r="AD273" s="174" t="s">
        <v>242</v>
      </c>
      <c r="AE273" s="395">
        <v>0.23741000000000001</v>
      </c>
      <c r="AF273" s="351" t="s">
        <v>241</v>
      </c>
    </row>
    <row r="274" spans="29:32" x14ac:dyDescent="0.35">
      <c r="AC274" s="350" t="s">
        <v>778</v>
      </c>
      <c r="AD274" s="174" t="s">
        <v>397</v>
      </c>
      <c r="AE274" s="395">
        <v>0.38207000000000002</v>
      </c>
      <c r="AF274" s="351" t="s">
        <v>718</v>
      </c>
    </row>
    <row r="275" spans="29:32" x14ac:dyDescent="0.35">
      <c r="AC275" s="349" t="s">
        <v>779</v>
      </c>
      <c r="AD275" s="174" t="s">
        <v>242</v>
      </c>
      <c r="AE275" s="395">
        <v>0.22833000000000001</v>
      </c>
      <c r="AF275" s="351" t="s">
        <v>241</v>
      </c>
    </row>
    <row r="276" spans="29:32" x14ac:dyDescent="0.35">
      <c r="AC276" s="349" t="s">
        <v>778</v>
      </c>
      <c r="AD276" s="174" t="s">
        <v>397</v>
      </c>
      <c r="AE276" s="395">
        <v>0.36747000000000002</v>
      </c>
      <c r="AF276" s="351" t="s">
        <v>718</v>
      </c>
    </row>
    <row r="277" spans="29:32" x14ac:dyDescent="0.35">
      <c r="AC277" s="349" t="s">
        <v>780</v>
      </c>
      <c r="AD277" s="174" t="s">
        <v>242</v>
      </c>
      <c r="AE277" s="395">
        <v>0.3846</v>
      </c>
      <c r="AF277" s="351" t="s">
        <v>241</v>
      </c>
    </row>
    <row r="278" spans="29:32" x14ac:dyDescent="0.35">
      <c r="AC278" s="349" t="s">
        <v>781</v>
      </c>
      <c r="AD278" s="174" t="s">
        <v>397</v>
      </c>
      <c r="AE278" s="395">
        <v>0.61895999999999995</v>
      </c>
      <c r="AF278" s="351" t="s">
        <v>718</v>
      </c>
    </row>
    <row r="279" spans="29:32" x14ac:dyDescent="0.35">
      <c r="AC279" s="349" t="s">
        <v>782</v>
      </c>
      <c r="AD279" s="174" t="s">
        <v>242</v>
      </c>
      <c r="AE279" s="395">
        <v>0.23644999999999999</v>
      </c>
      <c r="AF279" s="351" t="s">
        <v>241</v>
      </c>
    </row>
    <row r="280" spans="29:32" x14ac:dyDescent="0.35">
      <c r="AC280" s="349" t="s">
        <v>783</v>
      </c>
      <c r="AD280" s="174" t="s">
        <v>397</v>
      </c>
      <c r="AE280" s="395">
        <v>0.38052999999999998</v>
      </c>
      <c r="AF280" s="351" t="s">
        <v>718</v>
      </c>
    </row>
    <row r="281" spans="29:32" x14ac:dyDescent="0.35">
      <c r="AC281" s="349" t="s">
        <v>784</v>
      </c>
      <c r="AD281" s="174" t="s">
        <v>242</v>
      </c>
      <c r="AE281" s="403">
        <v>0.27244000000000002</v>
      </c>
      <c r="AF281" s="351" t="s">
        <v>241</v>
      </c>
    </row>
    <row r="282" spans="29:32" x14ac:dyDescent="0.35">
      <c r="AC282" s="349" t="s">
        <v>785</v>
      </c>
      <c r="AD282" s="174" t="s">
        <v>397</v>
      </c>
      <c r="AE282" s="403">
        <v>0.43845000000000001</v>
      </c>
      <c r="AF282" s="351" t="s">
        <v>718</v>
      </c>
    </row>
    <row r="283" spans="29:32" x14ac:dyDescent="0.35">
      <c r="AC283" s="349" t="s">
        <v>786</v>
      </c>
      <c r="AD283" s="174" t="s">
        <v>242</v>
      </c>
      <c r="AE283" s="403">
        <v>0.25162000000000001</v>
      </c>
      <c r="AF283" s="351" t="s">
        <v>241</v>
      </c>
    </row>
    <row r="284" spans="29:32" x14ac:dyDescent="0.35">
      <c r="AC284" s="349" t="s">
        <v>787</v>
      </c>
      <c r="AD284" s="174" t="s">
        <v>397</v>
      </c>
      <c r="AE284" s="403">
        <v>0.40494000000000002</v>
      </c>
      <c r="AF284" s="351" t="s">
        <v>718</v>
      </c>
    </row>
    <row r="285" spans="29:32" x14ac:dyDescent="0.35">
      <c r="AC285" s="349" t="s">
        <v>788</v>
      </c>
      <c r="AD285" s="174" t="s">
        <v>242</v>
      </c>
      <c r="AE285" s="386">
        <v>0.11551</v>
      </c>
      <c r="AF285" s="351" t="s">
        <v>241</v>
      </c>
    </row>
    <row r="286" spans="29:32" x14ac:dyDescent="0.35">
      <c r="AC286" s="349" t="s">
        <v>789</v>
      </c>
      <c r="AD286" s="174" t="s">
        <v>397</v>
      </c>
      <c r="AE286" s="386">
        <v>0.18589</v>
      </c>
      <c r="AF286" s="351" t="s">
        <v>718</v>
      </c>
    </row>
    <row r="287" spans="29:32" x14ac:dyDescent="0.35">
      <c r="AC287" s="349" t="s">
        <v>790</v>
      </c>
      <c r="AD287" s="174" t="s">
        <v>242</v>
      </c>
      <c r="AE287" s="395">
        <v>0.79127999999999998</v>
      </c>
      <c r="AF287" s="351" t="s">
        <v>241</v>
      </c>
    </row>
    <row r="288" spans="29:32" x14ac:dyDescent="0.35">
      <c r="AC288" s="349" t="s">
        <v>791</v>
      </c>
      <c r="AD288" s="174" t="s">
        <v>397</v>
      </c>
      <c r="AE288" s="395">
        <v>1.2734399999999999</v>
      </c>
      <c r="AF288" s="195" t="s">
        <v>718</v>
      </c>
    </row>
    <row r="289" spans="29:32" x14ac:dyDescent="0.35">
      <c r="AC289" s="349" t="s">
        <v>792</v>
      </c>
      <c r="AD289" s="174" t="s">
        <v>242</v>
      </c>
      <c r="AE289" s="395">
        <v>0.87458000000000002</v>
      </c>
      <c r="AF289" s="351" t="s">
        <v>241</v>
      </c>
    </row>
    <row r="290" spans="29:32" x14ac:dyDescent="0.35">
      <c r="AC290" s="349" t="s">
        <v>793</v>
      </c>
      <c r="AD290" s="174" t="s">
        <v>397</v>
      </c>
      <c r="AE290" s="395">
        <v>1.4075</v>
      </c>
      <c r="AF290" s="195" t="s">
        <v>718</v>
      </c>
    </row>
    <row r="291" spans="29:32" x14ac:dyDescent="0.35">
      <c r="AC291" s="349" t="s">
        <v>794</v>
      </c>
      <c r="AD291" s="174" t="s">
        <v>242</v>
      </c>
      <c r="AE291" s="395">
        <v>0.83823999999999999</v>
      </c>
      <c r="AF291" s="351" t="s">
        <v>241</v>
      </c>
    </row>
    <row r="292" spans="29:32" x14ac:dyDescent="0.35">
      <c r="AC292" s="349" t="s">
        <v>795</v>
      </c>
      <c r="AD292" s="174" t="s">
        <v>397</v>
      </c>
      <c r="AE292" s="395">
        <v>1.3490200000000001</v>
      </c>
      <c r="AF292" s="351" t="s">
        <v>718</v>
      </c>
    </row>
    <row r="293" spans="29:32" x14ac:dyDescent="0.35">
      <c r="AC293" s="195" t="s">
        <v>240</v>
      </c>
      <c r="AD293" s="174" t="s">
        <v>237</v>
      </c>
      <c r="AE293" s="404">
        <v>0.12076000000000001</v>
      </c>
      <c r="AF293" s="195" t="s">
        <v>236</v>
      </c>
    </row>
    <row r="294" spans="29:32" x14ac:dyDescent="0.35">
      <c r="AC294" s="195" t="s">
        <v>707</v>
      </c>
      <c r="AD294" s="174" t="s">
        <v>237</v>
      </c>
      <c r="AE294" s="404">
        <v>2.7789999999999999E-2</v>
      </c>
      <c r="AF294" s="195" t="s">
        <v>236</v>
      </c>
    </row>
    <row r="295" spans="29:32" x14ac:dyDescent="0.35">
      <c r="AC295" s="195" t="s">
        <v>239</v>
      </c>
      <c r="AD295" s="174" t="s">
        <v>237</v>
      </c>
      <c r="AE295" s="386">
        <v>0.21176</v>
      </c>
      <c r="AF295" s="195" t="s">
        <v>236</v>
      </c>
    </row>
    <row r="296" spans="29:32" x14ac:dyDescent="0.35">
      <c r="AC296" s="195" t="s">
        <v>239</v>
      </c>
      <c r="AD296" s="174" t="s">
        <v>242</v>
      </c>
      <c r="AE296" s="386">
        <v>0.31763999999999998</v>
      </c>
      <c r="AF296" s="195" t="s">
        <v>715</v>
      </c>
    </row>
    <row r="297" spans="29:32" x14ac:dyDescent="0.35">
      <c r="AC297" s="195" t="s">
        <v>238</v>
      </c>
      <c r="AD297" s="174" t="s">
        <v>237</v>
      </c>
      <c r="AE297" s="386">
        <v>0.15018000000000001</v>
      </c>
      <c r="AF297" s="195" t="s">
        <v>236</v>
      </c>
    </row>
    <row r="298" spans="29:32" x14ac:dyDescent="0.35">
      <c r="AC298" s="195" t="s">
        <v>708</v>
      </c>
      <c r="AD298" s="174" t="s">
        <v>237</v>
      </c>
      <c r="AE298" s="403">
        <v>0.112863</v>
      </c>
      <c r="AF298" s="195" t="s">
        <v>236</v>
      </c>
    </row>
    <row r="299" spans="29:32" x14ac:dyDescent="0.35">
      <c r="AC299" s="351" t="s">
        <v>709</v>
      </c>
      <c r="AD299" s="174" t="s">
        <v>237</v>
      </c>
      <c r="AE299" s="403">
        <v>1.8737999999999998E-2</v>
      </c>
      <c r="AF299" s="195" t="s">
        <v>236</v>
      </c>
    </row>
    <row r="300" spans="29:32" x14ac:dyDescent="0.35">
      <c r="AC300" s="351" t="s">
        <v>710</v>
      </c>
      <c r="AD300" s="174" t="s">
        <v>237</v>
      </c>
      <c r="AE300" s="403">
        <v>0.12951799999999999</v>
      </c>
      <c r="AF300" s="195"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abSelected="1" topLeftCell="A144" zoomScale="75" zoomScaleNormal="75" workbookViewId="0">
      <selection activeCell="M146" sqref="M146:N146"/>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21" customWidth="1"/>
    <col min="14" max="14" width="23" style="21" customWidth="1"/>
    <col min="15" max="15" width="25" style="21" customWidth="1"/>
    <col min="16" max="16" width="21.453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812</v>
      </c>
      <c r="D14" s="45" t="s">
        <v>982</v>
      </c>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813</v>
      </c>
      <c r="D15" s="47" t="s">
        <v>983</v>
      </c>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4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44"/>
      <c r="C17" s="341" t="s">
        <v>55</v>
      </c>
      <c r="D17" s="10">
        <v>3244.01</v>
      </c>
      <c r="E17" s="37">
        <v>2949.41</v>
      </c>
      <c r="F17" s="37">
        <v>3062.23</v>
      </c>
      <c r="G17" s="37">
        <v>2777.85</v>
      </c>
      <c r="H17" s="37">
        <v>2944.86</v>
      </c>
      <c r="I17" s="37">
        <v>2854.07</v>
      </c>
      <c r="J17" s="37">
        <v>2422.09</v>
      </c>
      <c r="K17" s="37">
        <v>2329.17</v>
      </c>
      <c r="L17" s="37">
        <v>2220.54</v>
      </c>
      <c r="M17" s="37">
        <v>2125.3000000000002</v>
      </c>
      <c r="N17" s="37">
        <v>2103.71</v>
      </c>
      <c r="O17" s="37"/>
      <c r="P17" s="38" t="s">
        <v>52</v>
      </c>
      <c r="Q17" s="41"/>
      <c r="R17" s="18"/>
      <c r="S17" s="18"/>
      <c r="T17" s="18"/>
      <c r="U17" s="18"/>
      <c r="V17" s="18"/>
      <c r="W17" s="18"/>
      <c r="X17" s="67"/>
      <c r="Y17" s="23"/>
    </row>
    <row r="18" spans="1:25" s="3" customFormat="1" ht="31.75" customHeight="1" x14ac:dyDescent="0.35">
      <c r="A18" s="13"/>
      <c r="B18" s="344"/>
      <c r="C18" s="341" t="s">
        <v>14</v>
      </c>
      <c r="D18" s="10">
        <v>1412.47</v>
      </c>
      <c r="E18" s="10">
        <v>1249.28</v>
      </c>
      <c r="F18" s="10">
        <v>1311.59</v>
      </c>
      <c r="G18" s="10">
        <v>1175.6500000000001</v>
      </c>
      <c r="H18" s="10">
        <v>1270.56</v>
      </c>
      <c r="I18" s="10">
        <v>1218.73</v>
      </c>
      <c r="J18" s="10">
        <v>943.23</v>
      </c>
      <c r="K18" s="10">
        <v>870.98</v>
      </c>
      <c r="L18" s="10">
        <v>793.34</v>
      </c>
      <c r="M18" s="10">
        <v>739.03</v>
      </c>
      <c r="N18" s="10">
        <v>741.83</v>
      </c>
      <c r="O18" s="10"/>
      <c r="P18" s="9" t="s">
        <v>52</v>
      </c>
      <c r="Q18" s="42"/>
      <c r="R18" s="18"/>
      <c r="S18" s="18"/>
      <c r="T18" s="18"/>
      <c r="U18" s="18"/>
      <c r="V18" s="18"/>
      <c r="W18" s="18"/>
      <c r="X18" s="67"/>
      <c r="Y18" s="23"/>
    </row>
    <row r="19" spans="1:25" s="3" customFormat="1" ht="30" customHeight="1" x14ac:dyDescent="0.35">
      <c r="A19" s="13"/>
      <c r="B19" s="344"/>
      <c r="C19" s="341" t="s">
        <v>15</v>
      </c>
      <c r="D19" s="10">
        <v>1158.5999999999999</v>
      </c>
      <c r="E19" s="10">
        <v>1037.8399999999999</v>
      </c>
      <c r="F19" s="10">
        <v>1100.6300000000001</v>
      </c>
      <c r="G19" s="10">
        <v>970.81</v>
      </c>
      <c r="H19" s="10">
        <v>1057.77</v>
      </c>
      <c r="I19" s="10">
        <v>1023.13</v>
      </c>
      <c r="J19" s="10">
        <v>861.34</v>
      </c>
      <c r="K19" s="10">
        <v>830.44</v>
      </c>
      <c r="L19" s="10">
        <v>784.05</v>
      </c>
      <c r="M19" s="10">
        <v>737.68</v>
      </c>
      <c r="N19" s="10">
        <v>728.26</v>
      </c>
      <c r="O19" s="10"/>
      <c r="P19" s="9" t="s">
        <v>52</v>
      </c>
      <c r="Q19" s="42"/>
      <c r="R19" s="18"/>
      <c r="S19" s="18"/>
      <c r="T19" s="18"/>
      <c r="U19" s="18"/>
      <c r="V19" s="18"/>
      <c r="W19" s="18"/>
      <c r="X19" s="67"/>
      <c r="Y19" s="23"/>
    </row>
    <row r="20" spans="1:25" s="3" customFormat="1" ht="28.5" customHeight="1" x14ac:dyDescent="0.35">
      <c r="A20" s="13"/>
      <c r="B20" s="344"/>
      <c r="C20" s="341" t="s">
        <v>16</v>
      </c>
      <c r="D20" s="10">
        <v>672.96</v>
      </c>
      <c r="E20" s="10">
        <v>662.29</v>
      </c>
      <c r="F20" s="10">
        <v>650.01</v>
      </c>
      <c r="G20" s="10">
        <v>631.39</v>
      </c>
      <c r="H20" s="10">
        <v>616.53</v>
      </c>
      <c r="I20" s="10">
        <v>612.21</v>
      </c>
      <c r="J20" s="10">
        <v>617.52</v>
      </c>
      <c r="K20" s="10">
        <v>627.75</v>
      </c>
      <c r="L20" s="10">
        <v>643.15</v>
      </c>
      <c r="M20" s="10">
        <v>648.54999999999995</v>
      </c>
      <c r="N20" s="10">
        <v>633.62</v>
      </c>
      <c r="O20" s="10"/>
      <c r="P20" s="9" t="s">
        <v>52</v>
      </c>
      <c r="Q20" s="42"/>
      <c r="R20" s="18"/>
      <c r="S20" s="18"/>
      <c r="T20" s="18"/>
      <c r="U20" s="18"/>
      <c r="V20" s="18"/>
      <c r="W20" s="18"/>
      <c r="X20" s="67"/>
      <c r="Y20" s="23"/>
    </row>
    <row r="21" spans="1:25" s="3" customFormat="1" ht="37" customHeight="1" x14ac:dyDescent="0.35">
      <c r="A21" s="13"/>
      <c r="B21" s="344"/>
      <c r="C21" s="342" t="s">
        <v>17</v>
      </c>
      <c r="D21" s="338">
        <v>7.1</v>
      </c>
      <c r="E21" s="338">
        <v>6.4</v>
      </c>
      <c r="F21" s="338">
        <v>6.5</v>
      </c>
      <c r="G21" s="338">
        <v>5.8</v>
      </c>
      <c r="H21" s="338">
        <v>6.1</v>
      </c>
      <c r="I21" s="338">
        <v>5.9</v>
      </c>
      <c r="J21" s="338">
        <v>4.9000000000000004</v>
      </c>
      <c r="K21" s="338">
        <v>4.7</v>
      </c>
      <c r="L21" s="338">
        <v>4.4000000000000004</v>
      </c>
      <c r="M21" s="338">
        <v>4.0999999999999996</v>
      </c>
      <c r="N21" s="338">
        <v>4.0999999999999996</v>
      </c>
      <c r="O21" s="338"/>
      <c r="P21" s="339" t="s">
        <v>53</v>
      </c>
      <c r="Q21" s="340"/>
      <c r="R21" s="18"/>
      <c r="S21" s="18"/>
      <c r="T21" s="18"/>
      <c r="U21" s="18"/>
      <c r="V21" s="18"/>
      <c r="W21" s="18"/>
      <c r="X21" s="67"/>
      <c r="Y21" s="23"/>
    </row>
    <row r="22" spans="1:25" s="3" customFormat="1" ht="29.25" customHeight="1" x14ac:dyDescent="0.35">
      <c r="A22" s="13"/>
      <c r="B22" s="344"/>
      <c r="C22" s="34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44"/>
      <c r="C23" s="34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4">
      <c r="A24" s="13"/>
      <c r="B24" s="344"/>
      <c r="C24" s="34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20" t="s">
        <v>25</v>
      </c>
      <c r="D29" s="584" t="s">
        <v>31</v>
      </c>
      <c r="E29" s="585"/>
      <c r="F29" s="579"/>
      <c r="G29" s="79" t="s">
        <v>33</v>
      </c>
      <c r="H29" s="49" t="s">
        <v>32</v>
      </c>
      <c r="I29" s="49" t="s">
        <v>659</v>
      </c>
      <c r="J29" s="49" t="s">
        <v>660</v>
      </c>
      <c r="K29" s="49" t="s">
        <v>661</v>
      </c>
      <c r="L29" s="49" t="s">
        <v>40</v>
      </c>
      <c r="M29" s="49" t="s">
        <v>39</v>
      </c>
      <c r="N29" s="577" t="s">
        <v>8</v>
      </c>
      <c r="O29" s="579"/>
      <c r="P29" s="18"/>
      <c r="Q29" s="18"/>
      <c r="R29" s="18"/>
      <c r="S29" s="18"/>
      <c r="T29" s="18"/>
      <c r="U29" s="18"/>
      <c r="V29" s="18"/>
      <c r="W29" s="18"/>
      <c r="X29" s="67"/>
      <c r="Y29" s="23"/>
    </row>
    <row r="30" spans="1:25" s="3" customFormat="1" ht="66.75" customHeight="1" x14ac:dyDescent="0.35">
      <c r="A30" s="13"/>
      <c r="B30" s="14"/>
      <c r="C30" s="421" t="s">
        <v>838</v>
      </c>
      <c r="D30" s="586" t="s">
        <v>843</v>
      </c>
      <c r="E30" s="586"/>
      <c r="F30" s="586"/>
      <c r="G30" s="422" t="s">
        <v>1</v>
      </c>
      <c r="H30" s="430">
        <v>2005</v>
      </c>
      <c r="I30" s="423">
        <v>2015</v>
      </c>
      <c r="J30" s="429">
        <v>0.42</v>
      </c>
      <c r="K30" s="423">
        <v>2020</v>
      </c>
      <c r="L30" s="429">
        <v>0.35899999999999999</v>
      </c>
      <c r="M30" s="423">
        <v>2018</v>
      </c>
      <c r="N30" s="580" t="s">
        <v>844</v>
      </c>
      <c r="O30" s="581"/>
      <c r="P30" s="18"/>
      <c r="Q30" s="18"/>
      <c r="R30" s="18"/>
      <c r="S30" s="18"/>
      <c r="T30" s="18"/>
      <c r="U30" s="18"/>
      <c r="V30" s="18"/>
      <c r="W30" s="18"/>
      <c r="X30" s="67"/>
      <c r="Y30" s="23"/>
    </row>
    <row r="31" spans="1:25" s="3" customFormat="1" ht="134.25" customHeight="1" x14ac:dyDescent="0.35">
      <c r="A31" s="13"/>
      <c r="B31" s="14"/>
      <c r="C31" s="424" t="s">
        <v>838</v>
      </c>
      <c r="D31" s="582" t="s">
        <v>845</v>
      </c>
      <c r="E31" s="582"/>
      <c r="F31" s="582"/>
      <c r="G31" s="425" t="s">
        <v>1</v>
      </c>
      <c r="H31" s="431">
        <v>2019</v>
      </c>
      <c r="I31" s="427">
        <v>2021</v>
      </c>
      <c r="J31" s="432"/>
      <c r="K31" s="427">
        <v>2030</v>
      </c>
      <c r="L31" s="428"/>
      <c r="M31" s="427"/>
      <c r="N31" s="582" t="s">
        <v>846</v>
      </c>
      <c r="O31" s="583"/>
      <c r="P31" s="18"/>
      <c r="Q31" s="18"/>
      <c r="R31" s="18"/>
      <c r="S31" s="18"/>
      <c r="T31" s="18"/>
      <c r="U31" s="18"/>
      <c r="V31" s="18"/>
      <c r="W31" s="18"/>
      <c r="X31" s="67"/>
      <c r="Y31" s="23"/>
    </row>
    <row r="32" spans="1:25" s="3" customFormat="1" ht="46.5" customHeight="1" x14ac:dyDescent="0.35">
      <c r="A32" s="13"/>
      <c r="B32" s="14"/>
      <c r="C32" s="424"/>
      <c r="D32" s="582"/>
      <c r="E32" s="582"/>
      <c r="F32" s="582"/>
      <c r="G32" s="425"/>
      <c r="H32" s="426"/>
      <c r="I32" s="427"/>
      <c r="J32" s="428"/>
      <c r="K32" s="427"/>
      <c r="L32" s="428"/>
      <c r="M32" s="427"/>
      <c r="N32" s="582"/>
      <c r="O32" s="583"/>
      <c r="P32" s="18"/>
      <c r="Q32" s="18"/>
      <c r="R32" s="18"/>
      <c r="S32" s="18"/>
      <c r="T32" s="18"/>
      <c r="U32" s="18"/>
      <c r="V32" s="18"/>
      <c r="W32" s="18"/>
      <c r="X32" s="67"/>
      <c r="Y32" s="23"/>
    </row>
    <row r="33" spans="1:25" s="3" customFormat="1" ht="46.5" customHeight="1" x14ac:dyDescent="0.35">
      <c r="A33" s="13"/>
      <c r="B33" s="14"/>
      <c r="C33" s="424"/>
      <c r="D33" s="582"/>
      <c r="E33" s="582"/>
      <c r="F33" s="582"/>
      <c r="G33" s="425"/>
      <c r="H33" s="426"/>
      <c r="I33" s="427"/>
      <c r="J33" s="427"/>
      <c r="K33" s="427"/>
      <c r="L33" s="428"/>
      <c r="M33" s="427"/>
      <c r="N33" s="582"/>
      <c r="O33" s="583"/>
      <c r="P33" s="18"/>
      <c r="Q33" s="18"/>
      <c r="R33" s="18"/>
      <c r="S33" s="18"/>
      <c r="T33" s="18"/>
      <c r="U33" s="18"/>
      <c r="V33" s="18"/>
      <c r="W33" s="18"/>
      <c r="X33" s="67"/>
      <c r="Y33" s="23"/>
    </row>
    <row r="34" spans="1:25" s="3" customFormat="1" ht="46.5" customHeight="1" x14ac:dyDescent="0.35">
      <c r="A34" s="13"/>
      <c r="B34" s="14"/>
      <c r="C34" s="424"/>
      <c r="D34" s="582"/>
      <c r="E34" s="582"/>
      <c r="F34" s="582"/>
      <c r="G34" s="425"/>
      <c r="H34" s="426"/>
      <c r="I34" s="427"/>
      <c r="J34" s="427"/>
      <c r="K34" s="427"/>
      <c r="L34" s="428"/>
      <c r="M34" s="427"/>
      <c r="N34" s="582"/>
      <c r="O34" s="583"/>
      <c r="P34" s="18"/>
      <c r="Q34" s="18"/>
      <c r="R34" s="18"/>
      <c r="S34" s="18"/>
      <c r="T34" s="18"/>
      <c r="U34" s="18"/>
      <c r="V34" s="18"/>
      <c r="W34" s="18"/>
      <c r="X34" s="67"/>
      <c r="Y34" s="23"/>
    </row>
    <row r="35" spans="1:25" s="3" customFormat="1" ht="46.5" customHeight="1" x14ac:dyDescent="0.35">
      <c r="A35" s="13"/>
      <c r="B35" s="14"/>
      <c r="C35" s="236"/>
      <c r="D35" s="556"/>
      <c r="E35" s="556"/>
      <c r="F35" s="556"/>
      <c r="G35" s="243"/>
      <c r="H35" s="244"/>
      <c r="I35" s="245"/>
      <c r="J35" s="245"/>
      <c r="K35" s="245"/>
      <c r="L35" s="246"/>
      <c r="M35" s="245"/>
      <c r="N35" s="556"/>
      <c r="O35" s="557"/>
      <c r="P35" s="18"/>
      <c r="Q35" s="18"/>
      <c r="R35" s="18"/>
      <c r="S35" s="18"/>
      <c r="T35" s="18"/>
      <c r="U35" s="18"/>
      <c r="V35" s="18"/>
      <c r="W35" s="18"/>
      <c r="X35" s="67"/>
      <c r="Y35" s="23"/>
    </row>
    <row r="36" spans="1:25" s="3" customFormat="1" ht="46.5" customHeight="1" x14ac:dyDescent="0.35">
      <c r="A36" s="13"/>
      <c r="B36" s="14"/>
      <c r="C36" s="236"/>
      <c r="D36" s="556"/>
      <c r="E36" s="556"/>
      <c r="F36" s="556"/>
      <c r="G36" s="243"/>
      <c r="H36" s="244"/>
      <c r="I36" s="245"/>
      <c r="J36" s="245"/>
      <c r="K36" s="245"/>
      <c r="L36" s="246"/>
      <c r="M36" s="245"/>
      <c r="N36" s="556"/>
      <c r="O36" s="557"/>
      <c r="P36" s="18"/>
      <c r="Q36" s="18"/>
      <c r="R36" s="18"/>
      <c r="S36" s="18"/>
      <c r="T36" s="18"/>
      <c r="U36" s="18"/>
      <c r="V36" s="18"/>
      <c r="W36" s="18"/>
      <c r="X36" s="67"/>
      <c r="Y36" s="23"/>
    </row>
    <row r="37" spans="1:25" s="3" customFormat="1" ht="46.5" customHeight="1" x14ac:dyDescent="0.35">
      <c r="A37" s="13"/>
      <c r="B37" s="14"/>
      <c r="C37" s="236"/>
      <c r="D37" s="556"/>
      <c r="E37" s="556"/>
      <c r="F37" s="556"/>
      <c r="G37" s="243"/>
      <c r="H37" s="244"/>
      <c r="I37" s="245"/>
      <c r="J37" s="245"/>
      <c r="K37" s="245"/>
      <c r="L37" s="246"/>
      <c r="M37" s="245"/>
      <c r="N37" s="556"/>
      <c r="O37" s="557"/>
      <c r="P37" s="18"/>
      <c r="Q37" s="18"/>
      <c r="R37" s="18"/>
      <c r="S37" s="18"/>
      <c r="T37" s="18"/>
      <c r="U37" s="18"/>
      <c r="V37" s="18"/>
      <c r="W37" s="18"/>
      <c r="X37" s="67"/>
      <c r="Y37" s="23"/>
    </row>
    <row r="38" spans="1:25" s="3" customFormat="1" ht="46.5" customHeight="1" x14ac:dyDescent="0.35">
      <c r="A38" s="13"/>
      <c r="B38" s="14"/>
      <c r="C38" s="236"/>
      <c r="D38" s="556"/>
      <c r="E38" s="556"/>
      <c r="F38" s="556"/>
      <c r="G38" s="243"/>
      <c r="H38" s="244"/>
      <c r="I38" s="245"/>
      <c r="J38" s="245"/>
      <c r="K38" s="245"/>
      <c r="L38" s="246"/>
      <c r="M38" s="245"/>
      <c r="N38" s="556"/>
      <c r="O38" s="557"/>
      <c r="P38" s="18"/>
      <c r="Q38" s="18"/>
      <c r="R38" s="18"/>
      <c r="S38" s="18"/>
      <c r="T38" s="18"/>
      <c r="U38" s="18"/>
      <c r="V38" s="18"/>
      <c r="W38" s="18"/>
      <c r="X38" s="67"/>
      <c r="Y38" s="23"/>
    </row>
    <row r="39" spans="1:25" s="3" customFormat="1" ht="46.5" customHeight="1" x14ac:dyDescent="0.35">
      <c r="A39" s="13"/>
      <c r="B39" s="14"/>
      <c r="C39" s="236"/>
      <c r="D39" s="556"/>
      <c r="E39" s="556"/>
      <c r="F39" s="556"/>
      <c r="G39" s="243"/>
      <c r="H39" s="244"/>
      <c r="I39" s="245"/>
      <c r="J39" s="245"/>
      <c r="K39" s="245"/>
      <c r="L39" s="246"/>
      <c r="M39" s="245"/>
      <c r="N39" s="556"/>
      <c r="O39" s="557"/>
      <c r="P39" s="18"/>
      <c r="Q39" s="18"/>
      <c r="R39" s="18"/>
      <c r="S39" s="18"/>
      <c r="T39" s="18"/>
      <c r="U39" s="18"/>
      <c r="V39" s="18"/>
      <c r="W39" s="18"/>
      <c r="X39" s="67"/>
      <c r="Y39" s="23"/>
    </row>
    <row r="40" spans="1:25" s="3" customFormat="1" ht="46.5" customHeight="1" x14ac:dyDescent="0.35">
      <c r="A40" s="13"/>
      <c r="B40" s="14"/>
      <c r="C40" s="236"/>
      <c r="D40" s="556"/>
      <c r="E40" s="556"/>
      <c r="F40" s="556"/>
      <c r="G40" s="243"/>
      <c r="H40" s="244"/>
      <c r="I40" s="245"/>
      <c r="J40" s="245"/>
      <c r="K40" s="245"/>
      <c r="L40" s="246"/>
      <c r="M40" s="245"/>
      <c r="N40" s="556"/>
      <c r="O40" s="557"/>
      <c r="P40" s="18"/>
      <c r="Q40" s="18"/>
      <c r="R40" s="18"/>
      <c r="S40" s="18"/>
      <c r="T40" s="18"/>
      <c r="U40" s="18"/>
      <c r="V40" s="18"/>
      <c r="W40" s="18"/>
      <c r="X40" s="67"/>
      <c r="Y40" s="23"/>
    </row>
    <row r="41" spans="1:25" s="3" customFormat="1" ht="46.5" customHeight="1" x14ac:dyDescent="0.35">
      <c r="A41" s="13"/>
      <c r="B41" s="14"/>
      <c r="C41" s="236"/>
      <c r="D41" s="556"/>
      <c r="E41" s="556"/>
      <c r="F41" s="556"/>
      <c r="G41" s="243"/>
      <c r="H41" s="244"/>
      <c r="I41" s="245"/>
      <c r="J41" s="245"/>
      <c r="K41" s="245"/>
      <c r="L41" s="246"/>
      <c r="M41" s="245"/>
      <c r="N41" s="556"/>
      <c r="O41" s="557"/>
      <c r="P41" s="18"/>
      <c r="Q41" s="18"/>
      <c r="R41" s="18"/>
      <c r="S41" s="18"/>
      <c r="T41" s="18"/>
      <c r="U41" s="18"/>
      <c r="V41" s="18"/>
      <c r="W41" s="18"/>
      <c r="X41" s="67"/>
      <c r="Y41" s="23"/>
    </row>
    <row r="42" spans="1:25" s="3" customFormat="1" ht="46.5" customHeight="1" x14ac:dyDescent="0.35">
      <c r="A42" s="13"/>
      <c r="B42" s="14"/>
      <c r="C42" s="236"/>
      <c r="D42" s="556"/>
      <c r="E42" s="556"/>
      <c r="F42" s="556"/>
      <c r="G42" s="243"/>
      <c r="H42" s="244"/>
      <c r="I42" s="245"/>
      <c r="J42" s="245"/>
      <c r="K42" s="245"/>
      <c r="L42" s="246"/>
      <c r="M42" s="245"/>
      <c r="N42" s="556"/>
      <c r="O42" s="557"/>
      <c r="P42" s="18"/>
      <c r="Q42" s="18"/>
      <c r="R42" s="18"/>
      <c r="S42" s="18"/>
      <c r="T42" s="18"/>
      <c r="U42" s="18"/>
      <c r="V42" s="18"/>
      <c r="W42" s="18"/>
      <c r="X42" s="67"/>
      <c r="Y42" s="23"/>
    </row>
    <row r="43" spans="1:25" s="3" customFormat="1" ht="46.5" customHeight="1" x14ac:dyDescent="0.35">
      <c r="A43" s="13"/>
      <c r="B43" s="14"/>
      <c r="C43" s="236"/>
      <c r="D43" s="556"/>
      <c r="E43" s="556"/>
      <c r="F43" s="556"/>
      <c r="G43" s="243"/>
      <c r="H43" s="244"/>
      <c r="I43" s="245"/>
      <c r="J43" s="245"/>
      <c r="K43" s="245"/>
      <c r="L43" s="246"/>
      <c r="M43" s="245"/>
      <c r="N43" s="556"/>
      <c r="O43" s="557"/>
      <c r="P43" s="18"/>
      <c r="Q43" s="18"/>
      <c r="R43" s="18"/>
      <c r="S43" s="18"/>
      <c r="T43" s="18"/>
      <c r="U43" s="18"/>
      <c r="V43" s="18"/>
      <c r="W43" s="18"/>
      <c r="X43" s="67"/>
      <c r="Y43" s="23"/>
    </row>
    <row r="44" spans="1:25" s="3" customFormat="1" ht="46.5" customHeight="1" x14ac:dyDescent="0.35">
      <c r="A44" s="13"/>
      <c r="B44" s="14"/>
      <c r="C44" s="236"/>
      <c r="D44" s="556"/>
      <c r="E44" s="556"/>
      <c r="F44" s="556"/>
      <c r="G44" s="243"/>
      <c r="H44" s="244"/>
      <c r="I44" s="245"/>
      <c r="J44" s="245"/>
      <c r="K44" s="245"/>
      <c r="L44" s="246"/>
      <c r="M44" s="245"/>
      <c r="N44" s="556"/>
      <c r="O44" s="557"/>
      <c r="P44" s="18"/>
      <c r="Q44" s="18"/>
      <c r="R44" s="18"/>
      <c r="S44" s="18"/>
      <c r="T44" s="18"/>
      <c r="U44" s="18"/>
      <c r="V44" s="18"/>
      <c r="W44" s="18"/>
      <c r="X44" s="67"/>
      <c r="Y44" s="23"/>
    </row>
    <row r="45" spans="1:25" s="3" customFormat="1" ht="46.5" customHeight="1" x14ac:dyDescent="0.35">
      <c r="A45" s="13"/>
      <c r="B45" s="14"/>
      <c r="C45" s="236"/>
      <c r="D45" s="556"/>
      <c r="E45" s="556"/>
      <c r="F45" s="556"/>
      <c r="G45" s="243"/>
      <c r="H45" s="244"/>
      <c r="I45" s="245"/>
      <c r="J45" s="245"/>
      <c r="K45" s="245"/>
      <c r="L45" s="246"/>
      <c r="M45" s="245"/>
      <c r="N45" s="556"/>
      <c r="O45" s="557"/>
      <c r="P45" s="18"/>
      <c r="Q45" s="18"/>
      <c r="R45" s="18"/>
      <c r="S45" s="18"/>
      <c r="T45" s="18"/>
      <c r="U45" s="18"/>
      <c r="V45" s="18"/>
      <c r="W45" s="18"/>
      <c r="X45" s="67"/>
      <c r="Y45" s="23"/>
    </row>
    <row r="46" spans="1:25" s="3" customFormat="1" ht="46.5" customHeight="1" x14ac:dyDescent="0.35">
      <c r="A46" s="13"/>
      <c r="B46" s="14"/>
      <c r="C46" s="236"/>
      <c r="D46" s="556"/>
      <c r="E46" s="556"/>
      <c r="F46" s="556"/>
      <c r="G46" s="243"/>
      <c r="H46" s="244"/>
      <c r="I46" s="245"/>
      <c r="J46" s="245"/>
      <c r="K46" s="245"/>
      <c r="L46" s="246"/>
      <c r="M46" s="245"/>
      <c r="N46" s="556"/>
      <c r="O46" s="557"/>
      <c r="P46" s="18"/>
      <c r="Q46" s="18"/>
      <c r="R46" s="18"/>
      <c r="S46" s="18"/>
      <c r="T46" s="18"/>
      <c r="U46" s="18"/>
      <c r="V46" s="18"/>
      <c r="W46" s="18"/>
      <c r="X46" s="67"/>
      <c r="Y46" s="23"/>
    </row>
    <row r="47" spans="1:25" s="3" customFormat="1" ht="46.5" customHeight="1" x14ac:dyDescent="0.35">
      <c r="A47" s="13"/>
      <c r="B47" s="14"/>
      <c r="C47" s="236"/>
      <c r="D47" s="556"/>
      <c r="E47" s="556"/>
      <c r="F47" s="556"/>
      <c r="G47" s="243"/>
      <c r="H47" s="244"/>
      <c r="I47" s="245"/>
      <c r="J47" s="245"/>
      <c r="K47" s="245"/>
      <c r="L47" s="246"/>
      <c r="M47" s="245"/>
      <c r="N47" s="556"/>
      <c r="O47" s="557"/>
      <c r="P47" s="18"/>
      <c r="Q47" s="18"/>
      <c r="R47" s="18"/>
      <c r="S47" s="18"/>
      <c r="T47" s="18"/>
      <c r="U47" s="18"/>
      <c r="V47" s="18"/>
      <c r="W47" s="18"/>
      <c r="X47" s="67"/>
      <c r="Y47" s="23"/>
    </row>
    <row r="48" spans="1:25" s="3" customFormat="1" ht="46.5" customHeight="1" x14ac:dyDescent="0.35">
      <c r="A48" s="13"/>
      <c r="B48" s="14"/>
      <c r="C48" s="236"/>
      <c r="D48" s="556"/>
      <c r="E48" s="556"/>
      <c r="F48" s="556"/>
      <c r="G48" s="243"/>
      <c r="H48" s="244"/>
      <c r="I48" s="245"/>
      <c r="J48" s="245"/>
      <c r="K48" s="245"/>
      <c r="L48" s="246"/>
      <c r="M48" s="245"/>
      <c r="N48" s="556"/>
      <c r="O48" s="557"/>
      <c r="P48" s="18"/>
      <c r="Q48" s="18"/>
      <c r="R48" s="18"/>
      <c r="S48" s="18"/>
      <c r="T48" s="18"/>
      <c r="U48" s="18"/>
      <c r="V48" s="18"/>
      <c r="W48" s="18"/>
      <c r="X48" s="67"/>
      <c r="Y48" s="23"/>
    </row>
    <row r="49" spans="1:25" s="33" customFormat="1" ht="46.5" customHeight="1" thickBot="1" x14ac:dyDescent="0.4">
      <c r="A49" s="32"/>
      <c r="B49" s="14"/>
      <c r="C49" s="239"/>
      <c r="D49" s="558"/>
      <c r="E49" s="558"/>
      <c r="F49" s="558"/>
      <c r="G49" s="248"/>
      <c r="H49" s="249"/>
      <c r="I49" s="250"/>
      <c r="J49" s="250"/>
      <c r="K49" s="250"/>
      <c r="L49" s="251"/>
      <c r="M49" s="250"/>
      <c r="N49" s="558"/>
      <c r="O49" s="559"/>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64" t="s">
        <v>842</v>
      </c>
      <c r="D53" s="565"/>
      <c r="E53" s="565"/>
      <c r="F53" s="565"/>
      <c r="G53" s="565"/>
      <c r="H53" s="565"/>
      <c r="I53" s="566"/>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67"/>
      <c r="D54" s="568"/>
      <c r="E54" s="568"/>
      <c r="F54" s="568"/>
      <c r="G54" s="568"/>
      <c r="H54" s="568"/>
      <c r="I54" s="569"/>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67"/>
      <c r="D55" s="568"/>
      <c r="E55" s="568"/>
      <c r="F55" s="568"/>
      <c r="G55" s="568"/>
      <c r="H55" s="568"/>
      <c r="I55" s="569"/>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67"/>
      <c r="D56" s="568"/>
      <c r="E56" s="568"/>
      <c r="F56" s="568"/>
      <c r="G56" s="568"/>
      <c r="H56" s="568"/>
      <c r="I56" s="569"/>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70"/>
      <c r="D57" s="571"/>
      <c r="E57" s="571"/>
      <c r="F57" s="571"/>
      <c r="G57" s="571"/>
      <c r="H57" s="571"/>
      <c r="I57" s="572"/>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25</v>
      </c>
      <c r="D62" s="319" t="s">
        <v>38</v>
      </c>
      <c r="E62" s="319" t="s">
        <v>37</v>
      </c>
      <c r="F62" s="319" t="s">
        <v>36</v>
      </c>
      <c r="G62" s="319" t="s">
        <v>42</v>
      </c>
      <c r="H62" s="319" t="s">
        <v>576</v>
      </c>
      <c r="I62" s="577" t="s">
        <v>35</v>
      </c>
      <c r="J62" s="578"/>
      <c r="K62" s="560" t="s">
        <v>43</v>
      </c>
      <c r="L62" s="561"/>
      <c r="M62" s="319" t="s">
        <v>20</v>
      </c>
      <c r="N62" s="319" t="s">
        <v>24</v>
      </c>
      <c r="O62" s="319" t="s">
        <v>22</v>
      </c>
      <c r="P62" s="319" t="s">
        <v>18</v>
      </c>
      <c r="Q62" s="319" t="s">
        <v>41</v>
      </c>
      <c r="R62" s="319" t="s">
        <v>663</v>
      </c>
      <c r="S62" s="577" t="s">
        <v>8</v>
      </c>
      <c r="T62" s="579"/>
      <c r="U62" s="345"/>
      <c r="V62" s="345"/>
      <c r="W62" s="345"/>
      <c r="X62" s="29"/>
      <c r="Y62" s="23"/>
    </row>
    <row r="63" spans="1:25" s="3" customFormat="1" ht="66" customHeight="1" x14ac:dyDescent="0.35">
      <c r="A63" s="13"/>
      <c r="B63" s="14"/>
      <c r="C63" s="242" t="s">
        <v>838</v>
      </c>
      <c r="D63" s="318">
        <v>2021</v>
      </c>
      <c r="E63" s="318">
        <v>2030</v>
      </c>
      <c r="F63" s="234"/>
      <c r="G63" s="318"/>
      <c r="H63" s="234"/>
      <c r="I63" s="575" t="s">
        <v>486</v>
      </c>
      <c r="J63" s="576"/>
      <c r="K63" s="562" t="s">
        <v>496</v>
      </c>
      <c r="L63" s="563"/>
      <c r="M63" s="318" t="s">
        <v>839</v>
      </c>
      <c r="N63" s="318"/>
      <c r="O63" s="318" t="s">
        <v>840</v>
      </c>
      <c r="P63" s="235"/>
      <c r="Q63" s="235"/>
      <c r="R63" s="318"/>
      <c r="S63" s="575" t="s">
        <v>841</v>
      </c>
      <c r="T63" s="629"/>
      <c r="U63" s="346"/>
      <c r="V63" s="346"/>
      <c r="W63" s="346"/>
      <c r="X63" s="29"/>
      <c r="Y63" s="23"/>
    </row>
    <row r="64" spans="1:25" s="3" customFormat="1" ht="47.25" customHeight="1" x14ac:dyDescent="0.35">
      <c r="A64" s="13"/>
      <c r="B64" s="14"/>
      <c r="C64" s="242"/>
      <c r="D64" s="316"/>
      <c r="E64" s="316"/>
      <c r="F64" s="237"/>
      <c r="G64" s="316"/>
      <c r="H64" s="237"/>
      <c r="I64" s="553"/>
      <c r="J64" s="554"/>
      <c r="K64" s="555"/>
      <c r="L64" s="555"/>
      <c r="M64" s="316"/>
      <c r="N64" s="316"/>
      <c r="O64" s="316"/>
      <c r="P64" s="238"/>
      <c r="Q64" s="238"/>
      <c r="R64" s="316"/>
      <c r="S64" s="630"/>
      <c r="T64" s="631"/>
      <c r="U64" s="347"/>
      <c r="V64" s="347"/>
      <c r="W64" s="347"/>
      <c r="X64" s="29"/>
      <c r="Y64" s="23"/>
    </row>
    <row r="65" spans="1:25" s="3" customFormat="1" ht="47.25" customHeight="1" x14ac:dyDescent="0.35">
      <c r="A65" s="13"/>
      <c r="B65" s="14"/>
      <c r="C65" s="242"/>
      <c r="D65" s="316"/>
      <c r="E65" s="316"/>
      <c r="F65" s="237"/>
      <c r="G65" s="316"/>
      <c r="H65" s="237"/>
      <c r="I65" s="553"/>
      <c r="J65" s="554"/>
      <c r="K65" s="555"/>
      <c r="L65" s="555"/>
      <c r="M65" s="316"/>
      <c r="N65" s="316"/>
      <c r="O65" s="316"/>
      <c r="P65" s="238"/>
      <c r="Q65" s="238"/>
      <c r="R65" s="316"/>
      <c r="S65" s="630"/>
      <c r="T65" s="631"/>
      <c r="U65" s="347"/>
      <c r="V65" s="347"/>
      <c r="W65" s="347"/>
      <c r="X65" s="29"/>
      <c r="Y65" s="23"/>
    </row>
    <row r="66" spans="1:25" s="3" customFormat="1" ht="47.25" customHeight="1" x14ac:dyDescent="0.35">
      <c r="A66" s="13"/>
      <c r="B66" s="14"/>
      <c r="C66" s="242"/>
      <c r="D66" s="316"/>
      <c r="E66" s="316"/>
      <c r="F66" s="237"/>
      <c r="G66" s="316"/>
      <c r="H66" s="237"/>
      <c r="I66" s="553"/>
      <c r="J66" s="554"/>
      <c r="K66" s="555"/>
      <c r="L66" s="555"/>
      <c r="M66" s="316"/>
      <c r="N66" s="316"/>
      <c r="O66" s="316"/>
      <c r="P66" s="238"/>
      <c r="Q66" s="238"/>
      <c r="R66" s="316"/>
      <c r="S66" s="630"/>
      <c r="T66" s="631"/>
      <c r="U66" s="347"/>
      <c r="V66" s="347"/>
      <c r="W66" s="347"/>
      <c r="X66" s="29"/>
      <c r="Y66" s="23"/>
    </row>
    <row r="67" spans="1:25" s="3" customFormat="1" ht="47.25" customHeight="1" x14ac:dyDescent="0.35">
      <c r="A67" s="13"/>
      <c r="B67" s="14"/>
      <c r="C67" s="242"/>
      <c r="D67" s="316"/>
      <c r="E67" s="316"/>
      <c r="F67" s="237"/>
      <c r="G67" s="316"/>
      <c r="H67" s="237"/>
      <c r="I67" s="553"/>
      <c r="J67" s="554"/>
      <c r="K67" s="555"/>
      <c r="L67" s="555"/>
      <c r="M67" s="316"/>
      <c r="N67" s="316"/>
      <c r="O67" s="316"/>
      <c r="P67" s="238"/>
      <c r="Q67" s="238"/>
      <c r="R67" s="316"/>
      <c r="S67" s="630"/>
      <c r="T67" s="631"/>
      <c r="U67" s="347"/>
      <c r="V67" s="347"/>
      <c r="W67" s="347"/>
      <c r="X67" s="29"/>
      <c r="Y67" s="23"/>
    </row>
    <row r="68" spans="1:25" s="3" customFormat="1" ht="47.25" customHeight="1" x14ac:dyDescent="0.35">
      <c r="A68" s="13"/>
      <c r="B68" s="14"/>
      <c r="C68" s="242"/>
      <c r="D68" s="316"/>
      <c r="E68" s="316"/>
      <c r="F68" s="237"/>
      <c r="G68" s="316"/>
      <c r="H68" s="237"/>
      <c r="I68" s="553"/>
      <c r="J68" s="554"/>
      <c r="K68" s="555"/>
      <c r="L68" s="555"/>
      <c r="M68" s="316"/>
      <c r="N68" s="316"/>
      <c r="O68" s="316"/>
      <c r="P68" s="238"/>
      <c r="Q68" s="238"/>
      <c r="R68" s="316"/>
      <c r="S68" s="630"/>
      <c r="T68" s="631"/>
      <c r="U68" s="347"/>
      <c r="V68" s="347"/>
      <c r="W68" s="347"/>
      <c r="X68" s="29"/>
      <c r="Y68" s="23"/>
    </row>
    <row r="69" spans="1:25" s="3" customFormat="1" ht="47.25" customHeight="1" x14ac:dyDescent="0.35">
      <c r="A69" s="13"/>
      <c r="B69" s="14"/>
      <c r="C69" s="242"/>
      <c r="D69" s="316"/>
      <c r="E69" s="316"/>
      <c r="F69" s="237"/>
      <c r="G69" s="316"/>
      <c r="H69" s="237"/>
      <c r="I69" s="553"/>
      <c r="J69" s="554"/>
      <c r="K69" s="555"/>
      <c r="L69" s="555"/>
      <c r="M69" s="316"/>
      <c r="N69" s="316"/>
      <c r="O69" s="316"/>
      <c r="P69" s="238"/>
      <c r="Q69" s="238"/>
      <c r="R69" s="316"/>
      <c r="S69" s="630"/>
      <c r="T69" s="631"/>
      <c r="U69" s="347"/>
      <c r="V69" s="347"/>
      <c r="W69" s="347"/>
      <c r="X69" s="29"/>
      <c r="Y69" s="23"/>
    </row>
    <row r="70" spans="1:25" s="3" customFormat="1" ht="47.25" customHeight="1" x14ac:dyDescent="0.35">
      <c r="A70" s="13"/>
      <c r="B70" s="14"/>
      <c r="C70" s="242"/>
      <c r="D70" s="316"/>
      <c r="E70" s="316"/>
      <c r="F70" s="237"/>
      <c r="G70" s="316"/>
      <c r="H70" s="237"/>
      <c r="I70" s="553"/>
      <c r="J70" s="554"/>
      <c r="K70" s="555"/>
      <c r="L70" s="555"/>
      <c r="M70" s="316"/>
      <c r="N70" s="316"/>
      <c r="O70" s="316"/>
      <c r="P70" s="238"/>
      <c r="Q70" s="238"/>
      <c r="R70" s="316"/>
      <c r="S70" s="630"/>
      <c r="T70" s="631"/>
      <c r="U70" s="347"/>
      <c r="V70" s="347"/>
      <c r="W70" s="347"/>
      <c r="X70" s="29"/>
      <c r="Y70" s="23"/>
    </row>
    <row r="71" spans="1:25" s="3" customFormat="1" ht="47.25" customHeight="1" x14ac:dyDescent="0.35">
      <c r="A71" s="13"/>
      <c r="B71" s="14"/>
      <c r="C71" s="242"/>
      <c r="D71" s="316"/>
      <c r="E71" s="316"/>
      <c r="F71" s="237"/>
      <c r="G71" s="316"/>
      <c r="H71" s="237"/>
      <c r="I71" s="553"/>
      <c r="J71" s="554"/>
      <c r="K71" s="555"/>
      <c r="L71" s="555"/>
      <c r="M71" s="316"/>
      <c r="N71" s="316"/>
      <c r="O71" s="316"/>
      <c r="P71" s="238"/>
      <c r="Q71" s="238"/>
      <c r="R71" s="316"/>
      <c r="S71" s="630"/>
      <c r="T71" s="631"/>
      <c r="U71" s="347"/>
      <c r="V71" s="347"/>
      <c r="W71" s="347"/>
      <c r="X71" s="29"/>
      <c r="Y71" s="23"/>
    </row>
    <row r="72" spans="1:25" s="3" customFormat="1" ht="47.25" customHeight="1" x14ac:dyDescent="0.35">
      <c r="A72" s="13"/>
      <c r="B72" s="14"/>
      <c r="C72" s="242"/>
      <c r="D72" s="316"/>
      <c r="E72" s="316"/>
      <c r="F72" s="237"/>
      <c r="G72" s="316"/>
      <c r="H72" s="237"/>
      <c r="I72" s="553"/>
      <c r="J72" s="554"/>
      <c r="K72" s="555"/>
      <c r="L72" s="555"/>
      <c r="M72" s="316"/>
      <c r="N72" s="316"/>
      <c r="O72" s="316"/>
      <c r="P72" s="238"/>
      <c r="Q72" s="238"/>
      <c r="R72" s="316"/>
      <c r="S72" s="630"/>
      <c r="T72" s="631"/>
      <c r="U72" s="347"/>
      <c r="V72" s="347"/>
      <c r="W72" s="347"/>
      <c r="X72" s="29"/>
      <c r="Y72" s="23"/>
    </row>
    <row r="73" spans="1:25" s="3" customFormat="1" ht="47.25" customHeight="1" x14ac:dyDescent="0.35">
      <c r="A73" s="13"/>
      <c r="B73" s="14"/>
      <c r="C73" s="242"/>
      <c r="D73" s="316"/>
      <c r="E73" s="316"/>
      <c r="F73" s="237"/>
      <c r="G73" s="316"/>
      <c r="H73" s="237"/>
      <c r="I73" s="553"/>
      <c r="J73" s="554"/>
      <c r="K73" s="555"/>
      <c r="L73" s="555"/>
      <c r="M73" s="316"/>
      <c r="N73" s="316"/>
      <c r="O73" s="316"/>
      <c r="P73" s="238"/>
      <c r="Q73" s="238"/>
      <c r="R73" s="316"/>
      <c r="S73" s="630"/>
      <c r="T73" s="631"/>
      <c r="U73" s="347"/>
      <c r="V73" s="347"/>
      <c r="W73" s="347"/>
      <c r="X73" s="29"/>
      <c r="Y73" s="23"/>
    </row>
    <row r="74" spans="1:25" s="3" customFormat="1" ht="46" customHeight="1" x14ac:dyDescent="0.35">
      <c r="A74" s="13"/>
      <c r="B74" s="14"/>
      <c r="C74" s="242"/>
      <c r="D74" s="316"/>
      <c r="E74" s="316"/>
      <c r="F74" s="237"/>
      <c r="G74" s="316"/>
      <c r="H74" s="237"/>
      <c r="I74" s="553"/>
      <c r="J74" s="554"/>
      <c r="K74" s="555"/>
      <c r="L74" s="555"/>
      <c r="M74" s="316"/>
      <c r="N74" s="316"/>
      <c r="O74" s="316"/>
      <c r="P74" s="238"/>
      <c r="Q74" s="238"/>
      <c r="R74" s="316"/>
      <c r="S74" s="630"/>
      <c r="T74" s="631"/>
      <c r="U74" s="347"/>
      <c r="V74" s="347"/>
      <c r="W74" s="347"/>
      <c r="X74" s="29"/>
      <c r="Y74" s="23"/>
    </row>
    <row r="75" spans="1:25" s="3" customFormat="1" ht="51.75" customHeight="1" x14ac:dyDescent="0.35">
      <c r="A75" s="13"/>
      <c r="B75" s="14"/>
      <c r="C75" s="242"/>
      <c r="D75" s="316"/>
      <c r="E75" s="316"/>
      <c r="F75" s="237"/>
      <c r="G75" s="316"/>
      <c r="H75" s="237"/>
      <c r="I75" s="553"/>
      <c r="J75" s="554"/>
      <c r="K75" s="555"/>
      <c r="L75" s="555"/>
      <c r="M75" s="316"/>
      <c r="N75" s="316"/>
      <c r="O75" s="316"/>
      <c r="P75" s="238"/>
      <c r="Q75" s="238"/>
      <c r="R75" s="316"/>
      <c r="S75" s="630"/>
      <c r="T75" s="631"/>
      <c r="U75" s="347"/>
      <c r="V75" s="347"/>
      <c r="W75" s="347"/>
      <c r="X75" s="29"/>
      <c r="Y75" s="23"/>
    </row>
    <row r="76" spans="1:25" s="3" customFormat="1" ht="51.75" customHeight="1" x14ac:dyDescent="0.35">
      <c r="A76" s="13"/>
      <c r="B76" s="14"/>
      <c r="C76" s="242"/>
      <c r="D76" s="316"/>
      <c r="E76" s="316"/>
      <c r="F76" s="237"/>
      <c r="G76" s="316"/>
      <c r="H76" s="237"/>
      <c r="I76" s="553"/>
      <c r="J76" s="554"/>
      <c r="K76" s="555"/>
      <c r="L76" s="555"/>
      <c r="M76" s="316"/>
      <c r="N76" s="316"/>
      <c r="O76" s="316"/>
      <c r="P76" s="238"/>
      <c r="Q76" s="238"/>
      <c r="R76" s="316"/>
      <c r="S76" s="630"/>
      <c r="T76" s="631"/>
      <c r="U76" s="347"/>
      <c r="V76" s="347"/>
      <c r="W76" s="347"/>
      <c r="X76" s="29"/>
      <c r="Y76" s="23"/>
    </row>
    <row r="77" spans="1:25" s="3" customFormat="1" ht="51.75" customHeight="1" x14ac:dyDescent="0.35">
      <c r="A77" s="13"/>
      <c r="B77" s="14"/>
      <c r="C77" s="242"/>
      <c r="D77" s="316"/>
      <c r="E77" s="316"/>
      <c r="F77" s="237"/>
      <c r="G77" s="316"/>
      <c r="H77" s="237"/>
      <c r="I77" s="553"/>
      <c r="J77" s="554"/>
      <c r="K77" s="555"/>
      <c r="L77" s="555"/>
      <c r="M77" s="316"/>
      <c r="N77" s="316"/>
      <c r="O77" s="316"/>
      <c r="P77" s="238"/>
      <c r="Q77" s="238"/>
      <c r="R77" s="316"/>
      <c r="S77" s="630"/>
      <c r="T77" s="631"/>
      <c r="U77" s="347"/>
      <c r="V77" s="347"/>
      <c r="W77" s="347"/>
      <c r="X77" s="29"/>
      <c r="Y77" s="23"/>
    </row>
    <row r="78" spans="1:25" s="3" customFormat="1" ht="51.75" customHeight="1" x14ac:dyDescent="0.35">
      <c r="A78" s="13"/>
      <c r="B78" s="14"/>
      <c r="C78" s="242"/>
      <c r="D78" s="316"/>
      <c r="E78" s="316"/>
      <c r="F78" s="237"/>
      <c r="G78" s="316"/>
      <c r="H78" s="237"/>
      <c r="I78" s="553"/>
      <c r="J78" s="554"/>
      <c r="K78" s="555"/>
      <c r="L78" s="555"/>
      <c r="M78" s="316"/>
      <c r="N78" s="316"/>
      <c r="O78" s="316"/>
      <c r="P78" s="238"/>
      <c r="Q78" s="238"/>
      <c r="R78" s="316"/>
      <c r="S78" s="630"/>
      <c r="T78" s="631"/>
      <c r="U78" s="347"/>
      <c r="V78" s="347"/>
      <c r="W78" s="347"/>
      <c r="X78" s="29"/>
      <c r="Y78" s="23"/>
    </row>
    <row r="79" spans="1:25" s="3" customFormat="1" ht="51.75" customHeight="1" x14ac:dyDescent="0.35">
      <c r="A79" s="13"/>
      <c r="B79" s="14"/>
      <c r="C79" s="242"/>
      <c r="D79" s="316"/>
      <c r="E79" s="316"/>
      <c r="F79" s="237"/>
      <c r="G79" s="316"/>
      <c r="H79" s="237"/>
      <c r="I79" s="553"/>
      <c r="J79" s="554"/>
      <c r="K79" s="555"/>
      <c r="L79" s="555"/>
      <c r="M79" s="316"/>
      <c r="N79" s="316"/>
      <c r="O79" s="316"/>
      <c r="P79" s="238"/>
      <c r="Q79" s="238"/>
      <c r="R79" s="316"/>
      <c r="S79" s="630"/>
      <c r="T79" s="631"/>
      <c r="U79" s="347"/>
      <c r="V79" s="347"/>
      <c r="W79" s="347"/>
      <c r="X79" s="29"/>
      <c r="Y79" s="23"/>
    </row>
    <row r="80" spans="1:25" s="3" customFormat="1" ht="47.25" customHeight="1" x14ac:dyDescent="0.35">
      <c r="A80" s="13"/>
      <c r="B80" s="14"/>
      <c r="C80" s="242"/>
      <c r="D80" s="316"/>
      <c r="E80" s="316"/>
      <c r="F80" s="237"/>
      <c r="G80" s="316"/>
      <c r="H80" s="237"/>
      <c r="I80" s="553"/>
      <c r="J80" s="554"/>
      <c r="K80" s="555"/>
      <c r="L80" s="555"/>
      <c r="M80" s="316"/>
      <c r="N80" s="316"/>
      <c r="O80" s="316"/>
      <c r="P80" s="238"/>
      <c r="Q80" s="238"/>
      <c r="R80" s="316"/>
      <c r="S80" s="630"/>
      <c r="T80" s="631"/>
      <c r="U80" s="347"/>
      <c r="V80" s="347"/>
      <c r="W80" s="347"/>
      <c r="X80" s="29"/>
      <c r="Y80" s="23"/>
    </row>
    <row r="81" spans="1:25" s="3" customFormat="1" ht="47.25" customHeight="1" x14ac:dyDescent="0.35">
      <c r="A81" s="13"/>
      <c r="B81" s="14"/>
      <c r="C81" s="242"/>
      <c r="D81" s="316"/>
      <c r="E81" s="316"/>
      <c r="F81" s="237"/>
      <c r="G81" s="316"/>
      <c r="H81" s="237"/>
      <c r="I81" s="553"/>
      <c r="J81" s="554"/>
      <c r="K81" s="555"/>
      <c r="L81" s="555"/>
      <c r="M81" s="316"/>
      <c r="N81" s="316"/>
      <c r="O81" s="316"/>
      <c r="P81" s="238"/>
      <c r="Q81" s="238"/>
      <c r="R81" s="316"/>
      <c r="S81" s="630"/>
      <c r="T81" s="631"/>
      <c r="U81" s="347"/>
      <c r="V81" s="347"/>
      <c r="W81" s="347"/>
      <c r="X81" s="29"/>
      <c r="Y81" s="23"/>
    </row>
    <row r="82" spans="1:25" s="3" customFormat="1" ht="47.25" customHeight="1" x14ac:dyDescent="0.35">
      <c r="A82" s="13"/>
      <c r="B82" s="14"/>
      <c r="C82" s="242"/>
      <c r="D82" s="316"/>
      <c r="E82" s="316"/>
      <c r="F82" s="237"/>
      <c r="G82" s="316"/>
      <c r="H82" s="237"/>
      <c r="I82" s="553"/>
      <c r="J82" s="554"/>
      <c r="K82" s="555"/>
      <c r="L82" s="555"/>
      <c r="M82" s="316"/>
      <c r="N82" s="316"/>
      <c r="O82" s="316"/>
      <c r="P82" s="238"/>
      <c r="Q82" s="238"/>
      <c r="R82" s="316"/>
      <c r="S82" s="630"/>
      <c r="T82" s="631"/>
      <c r="U82" s="347"/>
      <c r="V82" s="347"/>
      <c r="W82" s="347"/>
      <c r="X82" s="29"/>
      <c r="Y82" s="23"/>
    </row>
    <row r="83" spans="1:25" s="3" customFormat="1" ht="47.25" customHeight="1" x14ac:dyDescent="0.35">
      <c r="A83" s="13"/>
      <c r="B83" s="14"/>
      <c r="C83" s="242"/>
      <c r="D83" s="316"/>
      <c r="E83" s="316"/>
      <c r="F83" s="237"/>
      <c r="G83" s="316"/>
      <c r="H83" s="237"/>
      <c r="I83" s="553"/>
      <c r="J83" s="554"/>
      <c r="K83" s="555"/>
      <c r="L83" s="555"/>
      <c r="M83" s="316"/>
      <c r="N83" s="316"/>
      <c r="O83" s="316"/>
      <c r="P83" s="238"/>
      <c r="Q83" s="238"/>
      <c r="R83" s="316"/>
      <c r="S83" s="630"/>
      <c r="T83" s="631"/>
      <c r="U83" s="347"/>
      <c r="V83" s="347"/>
      <c r="W83" s="347"/>
      <c r="X83" s="29"/>
      <c r="Y83" s="23"/>
    </row>
    <row r="84" spans="1:25" s="3" customFormat="1" ht="47.25" customHeight="1" x14ac:dyDescent="0.35">
      <c r="A84" s="13"/>
      <c r="B84" s="14"/>
      <c r="C84" s="242"/>
      <c r="D84" s="316"/>
      <c r="E84" s="316"/>
      <c r="F84" s="237"/>
      <c r="G84" s="316"/>
      <c r="H84" s="237"/>
      <c r="I84" s="553"/>
      <c r="J84" s="554"/>
      <c r="K84" s="555"/>
      <c r="L84" s="555"/>
      <c r="M84" s="316"/>
      <c r="N84" s="316"/>
      <c r="O84" s="316"/>
      <c r="P84" s="238"/>
      <c r="Q84" s="238"/>
      <c r="R84" s="316"/>
      <c r="S84" s="630"/>
      <c r="T84" s="631"/>
      <c r="U84" s="347"/>
      <c r="V84" s="347"/>
      <c r="W84" s="347"/>
      <c r="X84" s="29"/>
      <c r="Y84" s="23"/>
    </row>
    <row r="85" spans="1:25" s="3" customFormat="1" ht="47.25" customHeight="1" x14ac:dyDescent="0.35">
      <c r="A85" s="13"/>
      <c r="B85" s="14"/>
      <c r="C85" s="242"/>
      <c r="D85" s="316"/>
      <c r="E85" s="316"/>
      <c r="F85" s="237"/>
      <c r="G85" s="316"/>
      <c r="H85" s="237"/>
      <c r="I85" s="553"/>
      <c r="J85" s="554"/>
      <c r="K85" s="555"/>
      <c r="L85" s="555"/>
      <c r="M85" s="316"/>
      <c r="N85" s="316"/>
      <c r="O85" s="316"/>
      <c r="P85" s="238"/>
      <c r="Q85" s="238"/>
      <c r="R85" s="316"/>
      <c r="S85" s="630"/>
      <c r="T85" s="631"/>
      <c r="U85" s="347"/>
      <c r="V85" s="347"/>
      <c r="W85" s="347"/>
      <c r="X85" s="29"/>
      <c r="Y85" s="23"/>
    </row>
    <row r="86" spans="1:25" s="3" customFormat="1" ht="47.25" customHeight="1" x14ac:dyDescent="0.35">
      <c r="A86" s="13"/>
      <c r="B86" s="14"/>
      <c r="C86" s="242"/>
      <c r="D86" s="316"/>
      <c r="E86" s="316"/>
      <c r="F86" s="237"/>
      <c r="G86" s="316"/>
      <c r="H86" s="237"/>
      <c r="I86" s="553"/>
      <c r="J86" s="554"/>
      <c r="K86" s="555"/>
      <c r="L86" s="555"/>
      <c r="M86" s="316"/>
      <c r="N86" s="316"/>
      <c r="O86" s="316"/>
      <c r="P86" s="238"/>
      <c r="Q86" s="238"/>
      <c r="R86" s="316"/>
      <c r="S86" s="630"/>
      <c r="T86" s="631"/>
      <c r="U86" s="347"/>
      <c r="V86" s="347"/>
      <c r="W86" s="347"/>
      <c r="X86" s="29"/>
      <c r="Y86" s="23"/>
    </row>
    <row r="87" spans="1:25" s="3" customFormat="1" ht="51.75" customHeight="1" x14ac:dyDescent="0.35">
      <c r="A87" s="13"/>
      <c r="B87" s="14"/>
      <c r="C87" s="242"/>
      <c r="D87" s="316"/>
      <c r="E87" s="316"/>
      <c r="F87" s="237"/>
      <c r="G87" s="316"/>
      <c r="H87" s="237"/>
      <c r="I87" s="553"/>
      <c r="J87" s="554"/>
      <c r="K87" s="555"/>
      <c r="L87" s="555"/>
      <c r="M87" s="316"/>
      <c r="N87" s="316"/>
      <c r="O87" s="316"/>
      <c r="P87" s="238"/>
      <c r="Q87" s="238"/>
      <c r="R87" s="316"/>
      <c r="S87" s="630"/>
      <c r="T87" s="631"/>
      <c r="U87" s="347"/>
      <c r="V87" s="347"/>
      <c r="W87" s="347"/>
      <c r="X87" s="29"/>
      <c r="Y87" s="23"/>
    </row>
    <row r="88" spans="1:25" s="3" customFormat="1" ht="51.75" customHeight="1" x14ac:dyDescent="0.35">
      <c r="A88" s="13"/>
      <c r="B88" s="14"/>
      <c r="C88" s="242"/>
      <c r="D88" s="316"/>
      <c r="E88" s="316"/>
      <c r="F88" s="237"/>
      <c r="G88" s="316"/>
      <c r="H88" s="237"/>
      <c r="I88" s="553"/>
      <c r="J88" s="554"/>
      <c r="K88" s="555"/>
      <c r="L88" s="555"/>
      <c r="M88" s="316"/>
      <c r="N88" s="316"/>
      <c r="O88" s="316"/>
      <c r="P88" s="238"/>
      <c r="Q88" s="238"/>
      <c r="R88" s="316"/>
      <c r="S88" s="630"/>
      <c r="T88" s="631"/>
      <c r="U88" s="347"/>
      <c r="V88" s="347"/>
      <c r="W88" s="347"/>
      <c r="X88" s="29"/>
      <c r="Y88" s="23"/>
    </row>
    <row r="89" spans="1:25" s="3" customFormat="1" ht="47.25" customHeight="1" x14ac:dyDescent="0.35">
      <c r="A89" s="13"/>
      <c r="B89" s="14"/>
      <c r="C89" s="242"/>
      <c r="D89" s="316"/>
      <c r="E89" s="316"/>
      <c r="F89" s="237"/>
      <c r="G89" s="316"/>
      <c r="H89" s="237"/>
      <c r="I89" s="553"/>
      <c r="J89" s="554"/>
      <c r="K89" s="555"/>
      <c r="L89" s="555"/>
      <c r="M89" s="316"/>
      <c r="N89" s="316"/>
      <c r="O89" s="316"/>
      <c r="P89" s="238"/>
      <c r="Q89" s="238"/>
      <c r="R89" s="316"/>
      <c r="S89" s="630"/>
      <c r="T89" s="631"/>
      <c r="U89" s="347"/>
      <c r="V89" s="347"/>
      <c r="W89" s="347"/>
      <c r="X89" s="29"/>
      <c r="Y89" s="23"/>
    </row>
    <row r="90" spans="1:25" s="3" customFormat="1" ht="51.75" customHeight="1" x14ac:dyDescent="0.35">
      <c r="A90" s="13"/>
      <c r="B90" s="14"/>
      <c r="C90" s="242"/>
      <c r="D90" s="316"/>
      <c r="E90" s="316"/>
      <c r="F90" s="237"/>
      <c r="G90" s="316"/>
      <c r="H90" s="237"/>
      <c r="I90" s="553"/>
      <c r="J90" s="554"/>
      <c r="K90" s="555"/>
      <c r="L90" s="555"/>
      <c r="M90" s="316"/>
      <c r="N90" s="316"/>
      <c r="O90" s="316"/>
      <c r="P90" s="238"/>
      <c r="Q90" s="238"/>
      <c r="R90" s="316"/>
      <c r="S90" s="630"/>
      <c r="T90" s="631"/>
      <c r="U90" s="347"/>
      <c r="V90" s="347"/>
      <c r="W90" s="347"/>
      <c r="X90" s="29"/>
      <c r="Y90" s="23"/>
    </row>
    <row r="91" spans="1:25" s="3" customFormat="1" ht="47.25" customHeight="1" x14ac:dyDescent="0.35">
      <c r="A91" s="13"/>
      <c r="B91" s="14"/>
      <c r="C91" s="242"/>
      <c r="D91" s="316"/>
      <c r="E91" s="316"/>
      <c r="F91" s="237"/>
      <c r="G91" s="316"/>
      <c r="H91" s="237"/>
      <c r="I91" s="553"/>
      <c r="J91" s="554"/>
      <c r="K91" s="555"/>
      <c r="L91" s="555"/>
      <c r="M91" s="316"/>
      <c r="N91" s="316"/>
      <c r="O91" s="316"/>
      <c r="P91" s="238"/>
      <c r="Q91" s="238"/>
      <c r="R91" s="316"/>
      <c r="S91" s="630"/>
      <c r="T91" s="631"/>
      <c r="U91" s="347"/>
      <c r="V91" s="347"/>
      <c r="W91" s="347"/>
      <c r="X91" s="29"/>
      <c r="Y91" s="23"/>
    </row>
    <row r="92" spans="1:25" s="3" customFormat="1" ht="47.25" customHeight="1" x14ac:dyDescent="0.35">
      <c r="A92" s="13"/>
      <c r="B92" s="14"/>
      <c r="C92" s="242"/>
      <c r="D92" s="316"/>
      <c r="E92" s="316"/>
      <c r="F92" s="237"/>
      <c r="G92" s="316"/>
      <c r="H92" s="237"/>
      <c r="I92" s="553"/>
      <c r="J92" s="554"/>
      <c r="K92" s="555"/>
      <c r="L92" s="555"/>
      <c r="M92" s="316"/>
      <c r="N92" s="316"/>
      <c r="O92" s="316"/>
      <c r="P92" s="238"/>
      <c r="Q92" s="238"/>
      <c r="R92" s="316"/>
      <c r="S92" s="630"/>
      <c r="T92" s="631"/>
      <c r="U92" s="347"/>
      <c r="V92" s="347"/>
      <c r="W92" s="347"/>
      <c r="X92" s="29"/>
      <c r="Y92" s="23"/>
    </row>
    <row r="93" spans="1:25" s="3" customFormat="1" ht="51.75" customHeight="1" x14ac:dyDescent="0.35">
      <c r="A93" s="13"/>
      <c r="B93" s="14"/>
      <c r="C93" s="242"/>
      <c r="D93" s="316"/>
      <c r="E93" s="316"/>
      <c r="F93" s="237"/>
      <c r="G93" s="316"/>
      <c r="H93" s="237"/>
      <c r="I93" s="553"/>
      <c r="J93" s="554"/>
      <c r="K93" s="555"/>
      <c r="L93" s="555"/>
      <c r="M93" s="316"/>
      <c r="N93" s="316"/>
      <c r="O93" s="316"/>
      <c r="P93" s="238"/>
      <c r="Q93" s="238"/>
      <c r="R93" s="316"/>
      <c r="S93" s="630"/>
      <c r="T93" s="631"/>
      <c r="U93" s="347"/>
      <c r="V93" s="347"/>
      <c r="W93" s="347"/>
      <c r="X93" s="29"/>
      <c r="Y93" s="23"/>
    </row>
    <row r="94" spans="1:25" s="3" customFormat="1" ht="47.25" customHeight="1" x14ac:dyDescent="0.35">
      <c r="A94" s="13"/>
      <c r="B94" s="14"/>
      <c r="C94" s="242"/>
      <c r="D94" s="316"/>
      <c r="E94" s="316"/>
      <c r="F94" s="237"/>
      <c r="G94" s="316"/>
      <c r="H94" s="237"/>
      <c r="I94" s="553"/>
      <c r="J94" s="554"/>
      <c r="K94" s="555"/>
      <c r="L94" s="555"/>
      <c r="M94" s="316"/>
      <c r="N94" s="316"/>
      <c r="O94" s="316"/>
      <c r="P94" s="238"/>
      <c r="Q94" s="238"/>
      <c r="R94" s="316"/>
      <c r="S94" s="630"/>
      <c r="T94" s="631"/>
      <c r="U94" s="347"/>
      <c r="V94" s="347"/>
      <c r="W94" s="347"/>
      <c r="X94" s="29"/>
      <c r="Y94" s="23"/>
    </row>
    <row r="95" spans="1:25" s="3" customFormat="1" ht="47.25" customHeight="1" x14ac:dyDescent="0.35">
      <c r="A95" s="13"/>
      <c r="B95" s="14"/>
      <c r="C95" s="242"/>
      <c r="D95" s="316"/>
      <c r="E95" s="316"/>
      <c r="F95" s="237"/>
      <c r="G95" s="316"/>
      <c r="H95" s="237"/>
      <c r="I95" s="553"/>
      <c r="J95" s="554"/>
      <c r="K95" s="555"/>
      <c r="L95" s="555"/>
      <c r="M95" s="316"/>
      <c r="N95" s="316"/>
      <c r="O95" s="316"/>
      <c r="P95" s="238"/>
      <c r="Q95" s="238"/>
      <c r="R95" s="316"/>
      <c r="S95" s="630"/>
      <c r="T95" s="631"/>
      <c r="U95" s="347"/>
      <c r="V95" s="347"/>
      <c r="W95" s="347"/>
      <c r="X95" s="29"/>
      <c r="Y95" s="23"/>
    </row>
    <row r="96" spans="1:25" s="3" customFormat="1" ht="47.25" customHeight="1" x14ac:dyDescent="0.35">
      <c r="A96" s="13"/>
      <c r="B96" s="14"/>
      <c r="C96" s="242"/>
      <c r="D96" s="316"/>
      <c r="E96" s="316"/>
      <c r="F96" s="237"/>
      <c r="G96" s="316"/>
      <c r="H96" s="237"/>
      <c r="I96" s="553"/>
      <c r="J96" s="554"/>
      <c r="K96" s="555"/>
      <c r="L96" s="555"/>
      <c r="M96" s="316"/>
      <c r="N96" s="316"/>
      <c r="O96" s="316"/>
      <c r="P96" s="238"/>
      <c r="Q96" s="238"/>
      <c r="R96" s="316"/>
      <c r="S96" s="630"/>
      <c r="T96" s="631"/>
      <c r="U96" s="347"/>
      <c r="V96" s="347"/>
      <c r="W96" s="347"/>
      <c r="X96" s="29"/>
      <c r="Y96" s="23"/>
    </row>
    <row r="97" spans="1:25" s="3" customFormat="1" ht="47.25" customHeight="1" x14ac:dyDescent="0.35">
      <c r="A97" s="13"/>
      <c r="B97" s="14"/>
      <c r="C97" s="242"/>
      <c r="D97" s="316"/>
      <c r="E97" s="316"/>
      <c r="F97" s="237"/>
      <c r="G97" s="316"/>
      <c r="H97" s="237"/>
      <c r="I97" s="553"/>
      <c r="J97" s="554"/>
      <c r="K97" s="555"/>
      <c r="L97" s="555"/>
      <c r="M97" s="316"/>
      <c r="N97" s="316"/>
      <c r="O97" s="316"/>
      <c r="P97" s="238"/>
      <c r="Q97" s="238"/>
      <c r="R97" s="316"/>
      <c r="S97" s="630"/>
      <c r="T97" s="631"/>
      <c r="U97" s="347"/>
      <c r="V97" s="347"/>
      <c r="W97" s="347"/>
      <c r="X97" s="29"/>
      <c r="Y97" s="23"/>
    </row>
    <row r="98" spans="1:25" s="3" customFormat="1" ht="47.25" customHeight="1" x14ac:dyDescent="0.35">
      <c r="A98" s="13"/>
      <c r="B98" s="14"/>
      <c r="C98" s="242"/>
      <c r="D98" s="316"/>
      <c r="E98" s="316"/>
      <c r="F98" s="237"/>
      <c r="G98" s="316"/>
      <c r="H98" s="237"/>
      <c r="I98" s="553"/>
      <c r="J98" s="554"/>
      <c r="K98" s="555"/>
      <c r="L98" s="555"/>
      <c r="M98" s="316"/>
      <c r="N98" s="316"/>
      <c r="O98" s="316"/>
      <c r="P98" s="238"/>
      <c r="Q98" s="238"/>
      <c r="R98" s="316"/>
      <c r="S98" s="630"/>
      <c r="T98" s="631"/>
      <c r="U98" s="347"/>
      <c r="V98" s="347"/>
      <c r="W98" s="347"/>
      <c r="X98" s="29"/>
      <c r="Y98" s="23"/>
    </row>
    <row r="99" spans="1:25" s="3" customFormat="1" ht="47.25" customHeight="1" x14ac:dyDescent="0.35">
      <c r="A99" s="13"/>
      <c r="B99" s="14"/>
      <c r="C99" s="242"/>
      <c r="D99" s="316"/>
      <c r="E99" s="316"/>
      <c r="F99" s="237"/>
      <c r="G99" s="316"/>
      <c r="H99" s="237"/>
      <c r="I99" s="553"/>
      <c r="J99" s="554"/>
      <c r="K99" s="555"/>
      <c r="L99" s="555"/>
      <c r="M99" s="316"/>
      <c r="N99" s="316"/>
      <c r="O99" s="316"/>
      <c r="P99" s="238"/>
      <c r="Q99" s="238"/>
      <c r="R99" s="316"/>
      <c r="S99" s="630"/>
      <c r="T99" s="631"/>
      <c r="U99" s="347"/>
      <c r="V99" s="347"/>
      <c r="W99" s="347"/>
      <c r="X99" s="29"/>
      <c r="Y99" s="23"/>
    </row>
    <row r="100" spans="1:25" s="3" customFormat="1" ht="47.25" customHeight="1" x14ac:dyDescent="0.35">
      <c r="A100" s="13"/>
      <c r="B100" s="14"/>
      <c r="C100" s="242"/>
      <c r="D100" s="316"/>
      <c r="E100" s="316"/>
      <c r="F100" s="237"/>
      <c r="G100" s="316"/>
      <c r="H100" s="237"/>
      <c r="I100" s="553"/>
      <c r="J100" s="554"/>
      <c r="K100" s="555"/>
      <c r="L100" s="555"/>
      <c r="M100" s="316"/>
      <c r="N100" s="316"/>
      <c r="O100" s="316"/>
      <c r="P100" s="238"/>
      <c r="Q100" s="238"/>
      <c r="R100" s="316"/>
      <c r="S100" s="630"/>
      <c r="T100" s="631"/>
      <c r="U100" s="347"/>
      <c r="V100" s="347"/>
      <c r="W100" s="347"/>
      <c r="X100" s="29"/>
      <c r="Y100" s="23"/>
    </row>
    <row r="101" spans="1:25" s="3" customFormat="1" ht="47.25" customHeight="1" x14ac:dyDescent="0.35">
      <c r="A101" s="13"/>
      <c r="B101" s="14"/>
      <c r="C101" s="242"/>
      <c r="D101" s="316"/>
      <c r="E101" s="316"/>
      <c r="F101" s="237"/>
      <c r="G101" s="316"/>
      <c r="H101" s="237"/>
      <c r="I101" s="553"/>
      <c r="J101" s="554"/>
      <c r="K101" s="555"/>
      <c r="L101" s="555"/>
      <c r="M101" s="316"/>
      <c r="N101" s="316"/>
      <c r="O101" s="316"/>
      <c r="P101" s="238"/>
      <c r="Q101" s="238"/>
      <c r="R101" s="316"/>
      <c r="S101" s="630"/>
      <c r="T101" s="631"/>
      <c r="U101" s="347"/>
      <c r="V101" s="347"/>
      <c r="W101" s="347"/>
      <c r="X101" s="29"/>
      <c r="Y101" s="23"/>
    </row>
    <row r="102" spans="1:25" s="3" customFormat="1" ht="47.25" customHeight="1" thickBot="1" x14ac:dyDescent="0.4">
      <c r="A102" s="13"/>
      <c r="B102" s="14"/>
      <c r="C102" s="247"/>
      <c r="D102" s="317"/>
      <c r="E102" s="317"/>
      <c r="F102" s="240"/>
      <c r="G102" s="317"/>
      <c r="H102" s="240"/>
      <c r="I102" s="573"/>
      <c r="J102" s="574"/>
      <c r="K102" s="632"/>
      <c r="L102" s="632"/>
      <c r="M102" s="317"/>
      <c r="N102" s="317"/>
      <c r="O102" s="317"/>
      <c r="P102" s="241"/>
      <c r="Q102" s="241"/>
      <c r="R102" s="317"/>
      <c r="S102" s="630"/>
      <c r="T102" s="631"/>
      <c r="U102" s="347"/>
      <c r="V102" s="347"/>
      <c r="W102" s="347"/>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64" t="s">
        <v>837</v>
      </c>
      <c r="D106" s="565"/>
      <c r="E106" s="565"/>
      <c r="F106" s="565"/>
      <c r="G106" s="565"/>
      <c r="H106" s="565"/>
      <c r="I106" s="566"/>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67"/>
      <c r="D107" s="568"/>
      <c r="E107" s="568"/>
      <c r="F107" s="568"/>
      <c r="G107" s="568"/>
      <c r="H107" s="568"/>
      <c r="I107" s="569"/>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67"/>
      <c r="D108" s="568"/>
      <c r="E108" s="568"/>
      <c r="F108" s="568"/>
      <c r="G108" s="568"/>
      <c r="H108" s="568"/>
      <c r="I108" s="569"/>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67"/>
      <c r="D109" s="568"/>
      <c r="E109" s="568"/>
      <c r="F109" s="568"/>
      <c r="G109" s="568"/>
      <c r="H109" s="568"/>
      <c r="I109" s="569"/>
      <c r="J109" s="18"/>
      <c r="K109" s="18"/>
      <c r="L109" s="18"/>
      <c r="M109" s="18"/>
      <c r="N109" s="18"/>
      <c r="O109" s="18"/>
      <c r="P109" s="18"/>
      <c r="Q109" s="18"/>
      <c r="R109" s="18"/>
      <c r="S109" s="18"/>
      <c r="T109" s="18"/>
      <c r="U109" s="18"/>
      <c r="V109" s="18"/>
      <c r="W109" s="18"/>
      <c r="X109" s="29"/>
    </row>
    <row r="110" spans="1:25" ht="19" thickBot="1" x14ac:dyDescent="0.4">
      <c r="A110" s="1"/>
      <c r="B110" s="30"/>
      <c r="C110" s="570"/>
      <c r="D110" s="571"/>
      <c r="E110" s="571"/>
      <c r="F110" s="571"/>
      <c r="G110" s="571"/>
      <c r="H110" s="571"/>
      <c r="I110" s="572"/>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84" t="s">
        <v>665</v>
      </c>
      <c r="D115" s="579"/>
      <c r="E115" s="584" t="s">
        <v>666</v>
      </c>
      <c r="F115" s="585"/>
      <c r="G115" s="585"/>
      <c r="H115" s="579"/>
      <c r="I115" s="323" t="s">
        <v>23</v>
      </c>
      <c r="J115" s="324" t="s">
        <v>46</v>
      </c>
      <c r="K115" s="324" t="s">
        <v>47</v>
      </c>
      <c r="L115" s="324" t="s">
        <v>48</v>
      </c>
      <c r="M115" s="324" t="s">
        <v>49</v>
      </c>
      <c r="N115" s="324" t="s">
        <v>21</v>
      </c>
      <c r="O115" s="54" t="s">
        <v>8</v>
      </c>
      <c r="P115" s="18"/>
      <c r="Q115" s="18"/>
      <c r="R115" s="18"/>
      <c r="S115" s="18"/>
      <c r="T115" s="18"/>
      <c r="U115" s="18"/>
      <c r="V115" s="18"/>
      <c r="W115" s="18"/>
      <c r="X115" s="29"/>
    </row>
    <row r="116" spans="1:24" ht="171.75" customHeight="1" x14ac:dyDescent="0.35">
      <c r="A116" s="1"/>
      <c r="B116" s="30"/>
      <c r="C116" s="633" t="s">
        <v>828</v>
      </c>
      <c r="D116" s="634"/>
      <c r="E116" s="622" t="s">
        <v>829</v>
      </c>
      <c r="F116" s="622"/>
      <c r="G116" s="622"/>
      <c r="H116" s="622"/>
      <c r="I116" s="417" t="s">
        <v>830</v>
      </c>
      <c r="J116" s="417" t="s">
        <v>831</v>
      </c>
      <c r="K116" s="417" t="s">
        <v>832</v>
      </c>
      <c r="L116" s="417" t="s">
        <v>833</v>
      </c>
      <c r="M116" s="417" t="s">
        <v>834</v>
      </c>
      <c r="N116" s="419" t="s">
        <v>835</v>
      </c>
      <c r="O116" s="420" t="s">
        <v>836</v>
      </c>
      <c r="P116" s="18"/>
      <c r="Q116" s="18"/>
      <c r="R116" s="18"/>
      <c r="S116" s="18"/>
      <c r="T116" s="18"/>
      <c r="U116" s="18"/>
      <c r="V116" s="18"/>
      <c r="W116" s="18"/>
      <c r="X116" s="29"/>
    </row>
    <row r="117" spans="1:24" ht="47.25" customHeight="1" x14ac:dyDescent="0.35">
      <c r="A117" s="1"/>
      <c r="B117" s="30"/>
      <c r="C117" s="635"/>
      <c r="D117" s="636"/>
      <c r="E117" s="623"/>
      <c r="F117" s="624"/>
      <c r="G117" s="624"/>
      <c r="H117" s="625"/>
      <c r="I117" s="418"/>
      <c r="J117" s="418"/>
      <c r="K117" s="418"/>
      <c r="L117" s="418"/>
      <c r="M117" s="418"/>
      <c r="N117" s="418"/>
      <c r="O117" s="312"/>
      <c r="P117" s="18"/>
      <c r="Q117" s="18"/>
      <c r="R117" s="18"/>
      <c r="S117" s="18"/>
      <c r="T117" s="18"/>
      <c r="U117" s="18"/>
      <c r="V117" s="18"/>
      <c r="W117" s="18"/>
      <c r="X117" s="29"/>
    </row>
    <row r="118" spans="1:24" ht="47.25" customHeight="1" x14ac:dyDescent="0.35">
      <c r="A118" s="1"/>
      <c r="B118" s="30"/>
      <c r="C118" s="635"/>
      <c r="D118" s="636"/>
      <c r="E118" s="626"/>
      <c r="F118" s="627"/>
      <c r="G118" s="627"/>
      <c r="H118" s="628"/>
      <c r="I118" s="418"/>
      <c r="J118" s="418"/>
      <c r="K118" s="418"/>
      <c r="L118" s="418"/>
      <c r="M118" s="418"/>
      <c r="N118" s="418"/>
      <c r="O118" s="312"/>
      <c r="P118" s="18"/>
      <c r="Q118" s="18"/>
      <c r="R118" s="18"/>
      <c r="S118" s="18"/>
      <c r="T118" s="18"/>
      <c r="U118" s="18"/>
      <c r="V118" s="18"/>
      <c r="W118" s="18"/>
      <c r="X118" s="29"/>
    </row>
    <row r="119" spans="1:24" ht="47.25" customHeight="1" x14ac:dyDescent="0.35">
      <c r="A119" s="1"/>
      <c r="B119" s="30"/>
      <c r="C119" s="635"/>
      <c r="D119" s="636"/>
      <c r="E119" s="626"/>
      <c r="F119" s="627"/>
      <c r="G119" s="627"/>
      <c r="H119" s="628"/>
      <c r="I119" s="418"/>
      <c r="J119" s="418"/>
      <c r="K119" s="418"/>
      <c r="L119" s="418"/>
      <c r="M119" s="418"/>
      <c r="N119" s="418"/>
      <c r="O119" s="312"/>
      <c r="P119" s="18"/>
      <c r="Q119" s="18"/>
      <c r="R119" s="18"/>
      <c r="S119" s="18"/>
      <c r="T119" s="18"/>
      <c r="U119" s="18"/>
      <c r="V119" s="18"/>
      <c r="W119" s="18"/>
      <c r="X119" s="29"/>
    </row>
    <row r="120" spans="1:24" ht="47.25" customHeight="1" x14ac:dyDescent="0.35">
      <c r="A120" s="1"/>
      <c r="B120" s="30"/>
      <c r="C120" s="635"/>
      <c r="D120" s="636"/>
      <c r="E120" s="626"/>
      <c r="F120" s="627"/>
      <c r="G120" s="627"/>
      <c r="H120" s="628"/>
      <c r="I120" s="418"/>
      <c r="J120" s="418"/>
      <c r="K120" s="418"/>
      <c r="L120" s="418"/>
      <c r="M120" s="418"/>
      <c r="N120" s="418"/>
      <c r="O120" s="312"/>
      <c r="P120" s="18"/>
      <c r="Q120" s="18"/>
      <c r="R120" s="18"/>
      <c r="S120" s="18"/>
      <c r="T120" s="18"/>
      <c r="U120" s="18"/>
      <c r="V120" s="18"/>
      <c r="W120" s="18"/>
      <c r="X120" s="29"/>
    </row>
    <row r="121" spans="1:24" ht="47.25" customHeight="1" x14ac:dyDescent="0.35">
      <c r="A121" s="1"/>
      <c r="B121" s="30"/>
      <c r="C121" s="635"/>
      <c r="D121" s="636"/>
      <c r="E121" s="626"/>
      <c r="F121" s="627"/>
      <c r="G121" s="627"/>
      <c r="H121" s="628"/>
      <c r="I121" s="418"/>
      <c r="J121" s="418"/>
      <c r="K121" s="418"/>
      <c r="L121" s="418"/>
      <c r="M121" s="418"/>
      <c r="N121" s="418"/>
      <c r="O121" s="312"/>
      <c r="P121" s="18"/>
      <c r="Q121" s="18"/>
      <c r="R121" s="18"/>
      <c r="S121" s="18"/>
      <c r="T121" s="18"/>
      <c r="U121" s="18"/>
      <c r="V121" s="18"/>
      <c r="W121" s="18"/>
      <c r="X121" s="29"/>
    </row>
    <row r="122" spans="1:24" ht="47.25" customHeight="1" x14ac:dyDescent="0.35">
      <c r="A122" s="1"/>
      <c r="B122" s="30"/>
      <c r="C122" s="635"/>
      <c r="D122" s="636"/>
      <c r="E122" s="626"/>
      <c r="F122" s="627"/>
      <c r="G122" s="627"/>
      <c r="H122" s="628"/>
      <c r="I122" s="418"/>
      <c r="J122" s="418"/>
      <c r="K122" s="418"/>
      <c r="L122" s="418"/>
      <c r="M122" s="418"/>
      <c r="N122" s="418"/>
      <c r="O122" s="312"/>
      <c r="P122" s="18"/>
      <c r="Q122" s="18"/>
      <c r="R122" s="18"/>
      <c r="S122" s="18"/>
      <c r="T122" s="18"/>
      <c r="U122" s="18"/>
      <c r="V122" s="18"/>
      <c r="W122" s="18"/>
      <c r="X122" s="29"/>
    </row>
    <row r="123" spans="1:24" ht="47.25" customHeight="1" x14ac:dyDescent="0.35">
      <c r="A123" s="1"/>
      <c r="B123" s="30"/>
      <c r="C123" s="637"/>
      <c r="D123" s="554"/>
      <c r="E123" s="590"/>
      <c r="F123" s="591"/>
      <c r="G123" s="591"/>
      <c r="H123" s="592"/>
      <c r="I123" s="321"/>
      <c r="J123" s="321"/>
      <c r="K123" s="321"/>
      <c r="L123" s="321"/>
      <c r="M123" s="321"/>
      <c r="N123" s="321"/>
      <c r="O123" s="312"/>
      <c r="P123" s="18"/>
      <c r="Q123" s="18"/>
      <c r="R123" s="18"/>
      <c r="S123" s="18"/>
      <c r="T123" s="18"/>
      <c r="U123" s="18"/>
      <c r="V123" s="18"/>
      <c r="W123" s="18"/>
      <c r="X123" s="29"/>
    </row>
    <row r="124" spans="1:24" ht="47.25" customHeight="1" x14ac:dyDescent="0.35">
      <c r="B124" s="30"/>
      <c r="C124" s="637"/>
      <c r="D124" s="554"/>
      <c r="E124" s="590"/>
      <c r="F124" s="591"/>
      <c r="G124" s="591"/>
      <c r="H124" s="592"/>
      <c r="I124" s="321"/>
      <c r="J124" s="321"/>
      <c r="K124" s="321"/>
      <c r="L124" s="321"/>
      <c r="M124" s="321"/>
      <c r="N124" s="321"/>
      <c r="O124" s="312"/>
      <c r="P124" s="18"/>
      <c r="Q124" s="18"/>
      <c r="R124" s="18"/>
      <c r="S124" s="18"/>
      <c r="T124" s="18"/>
      <c r="U124" s="18"/>
      <c r="V124" s="18"/>
      <c r="W124" s="18"/>
      <c r="X124" s="29"/>
    </row>
    <row r="125" spans="1:24" ht="47.25" customHeight="1" x14ac:dyDescent="0.35">
      <c r="B125" s="30"/>
      <c r="C125" s="637"/>
      <c r="D125" s="554"/>
      <c r="E125" s="590"/>
      <c r="F125" s="591"/>
      <c r="G125" s="591"/>
      <c r="H125" s="592"/>
      <c r="I125" s="321"/>
      <c r="J125" s="321"/>
      <c r="K125" s="321"/>
      <c r="L125" s="321"/>
      <c r="M125" s="321"/>
      <c r="N125" s="321"/>
      <c r="O125" s="312"/>
      <c r="P125" s="18"/>
      <c r="Q125" s="18"/>
      <c r="R125" s="18"/>
      <c r="S125" s="18"/>
      <c r="T125" s="18"/>
      <c r="U125" s="18"/>
      <c r="V125" s="18"/>
      <c r="W125" s="18"/>
      <c r="X125" s="29"/>
    </row>
    <row r="126" spans="1:24" ht="47.25" customHeight="1" x14ac:dyDescent="0.35">
      <c r="B126" s="30"/>
      <c r="C126" s="637"/>
      <c r="D126" s="554"/>
      <c r="E126" s="590"/>
      <c r="F126" s="591"/>
      <c r="G126" s="591"/>
      <c r="H126" s="592"/>
      <c r="I126" s="321"/>
      <c r="J126" s="321"/>
      <c r="K126" s="321"/>
      <c r="L126" s="321"/>
      <c r="M126" s="321"/>
      <c r="N126" s="321"/>
      <c r="O126" s="312"/>
      <c r="P126" s="18"/>
      <c r="Q126" s="18"/>
      <c r="R126" s="18"/>
      <c r="S126" s="18"/>
      <c r="T126" s="18"/>
      <c r="U126" s="18"/>
      <c r="V126" s="18"/>
      <c r="W126" s="18"/>
      <c r="X126" s="29"/>
    </row>
    <row r="127" spans="1:24" ht="47.25" customHeight="1" x14ac:dyDescent="0.35">
      <c r="B127" s="30"/>
      <c r="C127" s="637"/>
      <c r="D127" s="554"/>
      <c r="E127" s="590"/>
      <c r="F127" s="591"/>
      <c r="G127" s="591"/>
      <c r="H127" s="592"/>
      <c r="I127" s="321"/>
      <c r="J127" s="321"/>
      <c r="K127" s="321"/>
      <c r="L127" s="321"/>
      <c r="M127" s="321"/>
      <c r="N127" s="321"/>
      <c r="O127" s="312"/>
      <c r="P127" s="18"/>
      <c r="Q127" s="18"/>
      <c r="R127" s="18"/>
      <c r="S127" s="18"/>
      <c r="T127" s="18"/>
      <c r="U127" s="18"/>
      <c r="V127" s="18"/>
      <c r="W127" s="18"/>
      <c r="X127" s="29"/>
    </row>
    <row r="128" spans="1:24" ht="47.25" customHeight="1" x14ac:dyDescent="0.35">
      <c r="B128" s="30"/>
      <c r="C128" s="637"/>
      <c r="D128" s="554"/>
      <c r="E128" s="590"/>
      <c r="F128" s="591"/>
      <c r="G128" s="591"/>
      <c r="H128" s="592"/>
      <c r="I128" s="321"/>
      <c r="J128" s="321"/>
      <c r="K128" s="321"/>
      <c r="L128" s="321"/>
      <c r="M128" s="321"/>
      <c r="N128" s="321"/>
      <c r="O128" s="312"/>
      <c r="P128" s="18"/>
      <c r="Q128" s="18"/>
      <c r="R128" s="18"/>
      <c r="S128" s="18"/>
      <c r="T128" s="18"/>
      <c r="U128" s="18"/>
      <c r="V128" s="18"/>
      <c r="W128" s="18"/>
      <c r="X128" s="29"/>
    </row>
    <row r="129" spans="2:24" ht="47.25" customHeight="1" x14ac:dyDescent="0.35">
      <c r="B129" s="30"/>
      <c r="C129" s="637"/>
      <c r="D129" s="554"/>
      <c r="E129" s="590"/>
      <c r="F129" s="591"/>
      <c r="G129" s="591"/>
      <c r="H129" s="592"/>
      <c r="I129" s="321"/>
      <c r="J129" s="321"/>
      <c r="K129" s="321"/>
      <c r="L129" s="321"/>
      <c r="M129" s="321"/>
      <c r="N129" s="321"/>
      <c r="O129" s="312"/>
      <c r="P129" s="18"/>
      <c r="Q129" s="18"/>
      <c r="R129" s="18"/>
      <c r="S129" s="18"/>
      <c r="T129" s="18"/>
      <c r="U129" s="18"/>
      <c r="V129" s="18"/>
      <c r="W129" s="18"/>
      <c r="X129" s="29"/>
    </row>
    <row r="130" spans="2:24" ht="47.25" customHeight="1" x14ac:dyDescent="0.35">
      <c r="B130" s="30"/>
      <c r="C130" s="637"/>
      <c r="D130" s="554"/>
      <c r="E130" s="590"/>
      <c r="F130" s="591"/>
      <c r="G130" s="591"/>
      <c r="H130" s="592"/>
      <c r="I130" s="321"/>
      <c r="J130" s="321"/>
      <c r="K130" s="321"/>
      <c r="L130" s="321"/>
      <c r="M130" s="321"/>
      <c r="N130" s="321"/>
      <c r="O130" s="312"/>
      <c r="P130" s="18"/>
      <c r="Q130" s="18"/>
      <c r="R130" s="18"/>
      <c r="S130" s="18"/>
      <c r="T130" s="18"/>
      <c r="U130" s="18"/>
      <c r="V130" s="18"/>
      <c r="W130" s="18"/>
      <c r="X130" s="29"/>
    </row>
    <row r="131" spans="2:24" ht="47.25" customHeight="1" x14ac:dyDescent="0.35">
      <c r="B131" s="30"/>
      <c r="C131" s="637"/>
      <c r="D131" s="554"/>
      <c r="E131" s="590"/>
      <c r="F131" s="591"/>
      <c r="G131" s="591"/>
      <c r="H131" s="592"/>
      <c r="I131" s="321"/>
      <c r="J131" s="321"/>
      <c r="K131" s="321"/>
      <c r="L131" s="321"/>
      <c r="M131" s="321"/>
      <c r="N131" s="321"/>
      <c r="O131" s="312"/>
      <c r="P131" s="18"/>
      <c r="Q131" s="18"/>
      <c r="R131" s="18"/>
      <c r="S131" s="18"/>
      <c r="T131" s="18"/>
      <c r="U131" s="18"/>
      <c r="V131" s="18"/>
      <c r="W131" s="18"/>
      <c r="X131" s="29"/>
    </row>
    <row r="132" spans="2:24" ht="47.25" customHeight="1" x14ac:dyDescent="0.35">
      <c r="B132" s="30"/>
      <c r="C132" s="637"/>
      <c r="D132" s="554"/>
      <c r="E132" s="590"/>
      <c r="F132" s="591"/>
      <c r="G132" s="591"/>
      <c r="H132" s="592"/>
      <c r="I132" s="321"/>
      <c r="J132" s="321"/>
      <c r="K132" s="321"/>
      <c r="L132" s="321"/>
      <c r="M132" s="321"/>
      <c r="N132" s="321"/>
      <c r="O132" s="312"/>
      <c r="P132" s="18"/>
      <c r="Q132" s="18"/>
      <c r="R132" s="18"/>
      <c r="S132" s="18"/>
      <c r="T132" s="18"/>
      <c r="U132" s="18"/>
      <c r="V132" s="18"/>
      <c r="W132" s="18"/>
      <c r="X132" s="29"/>
    </row>
    <row r="133" spans="2:24" ht="47.25" customHeight="1" thickBot="1" x14ac:dyDescent="0.4">
      <c r="B133" s="30"/>
      <c r="C133" s="637"/>
      <c r="D133" s="554"/>
      <c r="E133" s="587"/>
      <c r="F133" s="588"/>
      <c r="G133" s="588"/>
      <c r="H133" s="589"/>
      <c r="I133" s="322"/>
      <c r="J133" s="322"/>
      <c r="K133" s="322"/>
      <c r="L133" s="322"/>
      <c r="M133" s="322"/>
      <c r="N133" s="322"/>
      <c r="O133" s="313"/>
      <c r="P133" s="18"/>
      <c r="Q133" s="18"/>
      <c r="R133" s="18"/>
      <c r="S133" s="18"/>
      <c r="T133" s="18"/>
      <c r="U133" s="18"/>
      <c r="V133" s="18"/>
      <c r="W133" s="18"/>
      <c r="X133" s="29"/>
    </row>
    <row r="134" spans="2:24" ht="18.5" x14ac:dyDescent="0.35">
      <c r="B134" s="36"/>
      <c r="C134" s="354"/>
      <c r="D134" s="354"/>
      <c r="E134" s="354"/>
      <c r="F134" s="354"/>
      <c r="G134" s="354"/>
      <c r="H134" s="354"/>
      <c r="I134" s="354"/>
      <c r="J134" s="354"/>
      <c r="K134" s="354"/>
      <c r="L134" s="354"/>
      <c r="M134" s="354"/>
      <c r="N134" s="354"/>
      <c r="O134" s="354"/>
      <c r="P134" s="35"/>
      <c r="Q134" s="35"/>
      <c r="R134" s="35"/>
      <c r="S134" s="35"/>
      <c r="T134" s="35"/>
      <c r="U134" s="35"/>
      <c r="V134" s="35"/>
      <c r="W134" s="35"/>
      <c r="X134" s="52"/>
    </row>
    <row r="135" spans="2:24" x14ac:dyDescent="0.35">
      <c r="C135" s="355"/>
      <c r="D135" s="355"/>
      <c r="E135" s="355"/>
      <c r="F135" s="355"/>
      <c r="G135" s="355"/>
      <c r="H135" s="355"/>
      <c r="I135" s="355"/>
      <c r="J135" s="355"/>
      <c r="K135" s="356"/>
      <c r="L135" s="356"/>
      <c r="M135" s="356"/>
      <c r="N135" s="356"/>
      <c r="O135" s="356"/>
    </row>
    <row r="136" spans="2:24" ht="15" thickBot="1" x14ac:dyDescent="0.4">
      <c r="C136" s="355"/>
      <c r="D136" s="355"/>
      <c r="E136" s="355"/>
      <c r="F136" s="355"/>
      <c r="G136" s="355"/>
      <c r="H136" s="355"/>
      <c r="I136" s="355"/>
      <c r="J136" s="355"/>
      <c r="K136" s="356"/>
      <c r="L136" s="356"/>
      <c r="M136" s="356"/>
      <c r="N136" s="356"/>
      <c r="O136" s="356"/>
    </row>
    <row r="137" spans="2:24" ht="15" thickBot="1" x14ac:dyDescent="0.4">
      <c r="B137" s="68"/>
      <c r="C137" s="593" t="s">
        <v>50</v>
      </c>
      <c r="D137" s="593"/>
      <c r="E137" s="593"/>
      <c r="F137" s="593"/>
      <c r="G137" s="593"/>
      <c r="H137" s="348"/>
      <c r="I137" s="348"/>
      <c r="J137" s="593"/>
      <c r="K137" s="593"/>
      <c r="L137" s="593"/>
      <c r="M137" s="593"/>
      <c r="N137" s="593"/>
      <c r="O137" s="348"/>
      <c r="P137" s="69"/>
      <c r="Q137" s="593"/>
      <c r="R137" s="593"/>
      <c r="S137" s="593"/>
      <c r="T137" s="593"/>
      <c r="U137" s="69"/>
      <c r="V137" s="69"/>
      <c r="W137" s="77"/>
      <c r="X137" s="78"/>
    </row>
    <row r="138" spans="2:24" x14ac:dyDescent="0.35">
      <c r="B138" s="70"/>
      <c r="C138" s="357"/>
      <c r="D138" s="358"/>
      <c r="E138" s="358"/>
      <c r="F138" s="358"/>
      <c r="G138" s="358"/>
      <c r="H138" s="358"/>
      <c r="I138" s="358"/>
      <c r="J138" s="358"/>
      <c r="K138" s="358"/>
      <c r="L138" s="358"/>
      <c r="M138" s="358"/>
      <c r="N138" s="358"/>
      <c r="O138" s="358"/>
      <c r="P138" s="71"/>
      <c r="Q138" s="71"/>
      <c r="R138" s="71"/>
      <c r="S138" s="71"/>
      <c r="T138" s="71"/>
      <c r="U138" s="71"/>
      <c r="V138" s="71"/>
      <c r="W138" s="71"/>
      <c r="X138" s="72"/>
    </row>
    <row r="139" spans="2:24" ht="58" x14ac:dyDescent="0.35">
      <c r="B139" s="70"/>
      <c r="C139" s="357" t="s">
        <v>667</v>
      </c>
      <c r="D139" s="357"/>
      <c r="E139" s="357"/>
      <c r="F139" s="358"/>
      <c r="G139" s="358"/>
      <c r="H139" s="358"/>
      <c r="I139" s="358"/>
      <c r="J139" s="358"/>
      <c r="K139" s="358"/>
      <c r="L139" s="358"/>
      <c r="M139" s="358"/>
      <c r="N139" s="358"/>
      <c r="O139" s="358"/>
      <c r="P139" s="71"/>
      <c r="Q139" s="71"/>
      <c r="R139" s="71"/>
      <c r="S139" s="71"/>
      <c r="T139" s="71"/>
      <c r="U139" s="71"/>
      <c r="V139" s="71"/>
      <c r="W139" s="71"/>
      <c r="X139" s="72"/>
    </row>
    <row r="140" spans="2:24" ht="23.25" customHeight="1" thickBot="1" x14ac:dyDescent="0.4">
      <c r="B140" s="73"/>
      <c r="C140" s="357"/>
      <c r="D140" s="358"/>
      <c r="E140" s="358"/>
      <c r="F140" s="358"/>
      <c r="G140" s="358"/>
      <c r="H140" s="358"/>
      <c r="I140" s="358"/>
      <c r="J140" s="358"/>
      <c r="K140" s="358"/>
      <c r="L140" s="358"/>
      <c r="M140" s="358"/>
      <c r="N140" s="358"/>
      <c r="O140" s="358"/>
      <c r="P140" s="71"/>
      <c r="Q140" s="71"/>
      <c r="R140" s="71"/>
      <c r="S140" s="71"/>
      <c r="T140" s="71"/>
      <c r="U140" s="71"/>
      <c r="V140" s="71"/>
      <c r="W140" s="71"/>
      <c r="X140" s="72"/>
    </row>
    <row r="141" spans="2:24" ht="51.75" customHeight="1" x14ac:dyDescent="0.35">
      <c r="B141" s="73"/>
      <c r="C141" s="252" t="s">
        <v>665</v>
      </c>
      <c r="D141" s="609" t="s">
        <v>51</v>
      </c>
      <c r="E141" s="609"/>
      <c r="F141" s="609"/>
      <c r="G141" s="609"/>
      <c r="H141" s="609"/>
      <c r="I141" s="609" t="s">
        <v>574</v>
      </c>
      <c r="J141" s="609"/>
      <c r="K141" s="609" t="s">
        <v>573</v>
      </c>
      <c r="L141" s="609"/>
      <c r="M141" s="609" t="s">
        <v>8</v>
      </c>
      <c r="N141" s="617"/>
      <c r="O141" s="358"/>
      <c r="P141" s="71"/>
      <c r="Q141" s="71"/>
      <c r="R141" s="71"/>
      <c r="S141" s="71"/>
      <c r="T141" s="71"/>
      <c r="U141" s="71"/>
      <c r="V141" s="71"/>
      <c r="W141" s="71"/>
      <c r="X141" s="72"/>
    </row>
    <row r="142" spans="2:24" ht="76.5" customHeight="1" x14ac:dyDescent="0.35">
      <c r="B142" s="73"/>
      <c r="C142" s="415" t="s">
        <v>815</v>
      </c>
      <c r="D142" s="604" t="s">
        <v>817</v>
      </c>
      <c r="E142" s="604"/>
      <c r="F142" s="604"/>
      <c r="G142" s="604"/>
      <c r="H142" s="604"/>
      <c r="I142" s="611" t="s">
        <v>818</v>
      </c>
      <c r="J142" s="611"/>
      <c r="K142" s="614" t="s">
        <v>819</v>
      </c>
      <c r="L142" s="614"/>
      <c r="M142" s="614" t="s">
        <v>820</v>
      </c>
      <c r="N142" s="618"/>
      <c r="O142" s="358"/>
      <c r="P142" s="71"/>
      <c r="Q142" s="71"/>
      <c r="R142" s="71"/>
      <c r="S142" s="71"/>
      <c r="T142" s="71"/>
      <c r="U142" s="71"/>
      <c r="V142" s="71"/>
      <c r="W142" s="71"/>
      <c r="X142" s="72"/>
    </row>
    <row r="143" spans="2:24" ht="269.25" customHeight="1" x14ac:dyDescent="0.35">
      <c r="B143" s="73"/>
      <c r="C143" s="416" t="s">
        <v>816</v>
      </c>
      <c r="D143" s="605" t="s">
        <v>821</v>
      </c>
      <c r="E143" s="606"/>
      <c r="F143" s="606"/>
      <c r="G143" s="606"/>
      <c r="H143" s="606"/>
      <c r="I143" s="612" t="s">
        <v>822</v>
      </c>
      <c r="J143" s="612"/>
      <c r="K143" s="615" t="s">
        <v>823</v>
      </c>
      <c r="L143" s="615"/>
      <c r="M143" s="615" t="s">
        <v>824</v>
      </c>
      <c r="N143" s="619"/>
      <c r="O143" s="358"/>
      <c r="P143" s="71"/>
      <c r="Q143" s="71"/>
      <c r="R143" s="71"/>
      <c r="S143" s="71"/>
      <c r="T143" s="71"/>
      <c r="U143" s="71"/>
      <c r="V143" s="71"/>
      <c r="W143" s="71"/>
      <c r="X143" s="72"/>
    </row>
    <row r="144" spans="2:24" ht="229.5" customHeight="1" x14ac:dyDescent="0.35">
      <c r="B144" s="73"/>
      <c r="C144" s="416" t="s">
        <v>4</v>
      </c>
      <c r="D144" s="605" t="s">
        <v>825</v>
      </c>
      <c r="E144" s="606"/>
      <c r="F144" s="606"/>
      <c r="G144" s="606"/>
      <c r="H144" s="606"/>
      <c r="I144" s="612" t="s">
        <v>826</v>
      </c>
      <c r="J144" s="612"/>
      <c r="K144" s="615" t="s">
        <v>827</v>
      </c>
      <c r="L144" s="615"/>
      <c r="M144" s="615"/>
      <c r="N144" s="619"/>
      <c r="O144" s="358"/>
      <c r="P144" s="71"/>
      <c r="Q144" s="71"/>
      <c r="R144" s="71"/>
      <c r="S144" s="71"/>
      <c r="T144" s="71"/>
      <c r="U144" s="71"/>
      <c r="V144" s="71"/>
      <c r="W144" s="71"/>
      <c r="X144" s="72"/>
    </row>
    <row r="145" spans="2:24" ht="47.25" customHeight="1" x14ac:dyDescent="0.35">
      <c r="B145" s="73"/>
      <c r="C145" s="416" t="s">
        <v>997</v>
      </c>
      <c r="D145" s="605" t="s">
        <v>998</v>
      </c>
      <c r="E145" s="606"/>
      <c r="F145" s="606"/>
      <c r="G145" s="606"/>
      <c r="H145" s="606"/>
      <c r="I145" s="612" t="s">
        <v>999</v>
      </c>
      <c r="J145" s="612"/>
      <c r="K145" s="615" t="s">
        <v>1000</v>
      </c>
      <c r="L145" s="615"/>
      <c r="M145" s="615"/>
      <c r="N145" s="619"/>
      <c r="O145" s="358"/>
      <c r="P145" s="71"/>
      <c r="Q145" s="71"/>
      <c r="R145" s="71"/>
      <c r="S145" s="71"/>
      <c r="T145" s="71"/>
      <c r="U145" s="71"/>
      <c r="V145" s="71"/>
      <c r="W145" s="71"/>
      <c r="X145" s="72"/>
    </row>
    <row r="146" spans="2:24" ht="47.25" customHeight="1" x14ac:dyDescent="0.35">
      <c r="B146" s="73"/>
      <c r="C146" s="416"/>
      <c r="D146" s="606"/>
      <c r="E146" s="606"/>
      <c r="F146" s="606"/>
      <c r="G146" s="606"/>
      <c r="H146" s="606"/>
      <c r="I146" s="612"/>
      <c r="J146" s="612"/>
      <c r="K146" s="615"/>
      <c r="L146" s="615"/>
      <c r="M146" s="615"/>
      <c r="N146" s="619"/>
      <c r="O146" s="358"/>
      <c r="P146" s="71"/>
      <c r="Q146" s="71"/>
      <c r="R146" s="71"/>
      <c r="S146" s="71"/>
      <c r="T146" s="71"/>
      <c r="U146" s="71"/>
      <c r="V146" s="71"/>
      <c r="W146" s="71"/>
      <c r="X146" s="72"/>
    </row>
    <row r="147" spans="2:24" ht="47.25" customHeight="1" x14ac:dyDescent="0.35">
      <c r="B147" s="73"/>
      <c r="C147" s="416"/>
      <c r="D147" s="606"/>
      <c r="E147" s="606"/>
      <c r="F147" s="606"/>
      <c r="G147" s="606"/>
      <c r="H147" s="606"/>
      <c r="I147" s="612"/>
      <c r="J147" s="612"/>
      <c r="K147" s="615"/>
      <c r="L147" s="615"/>
      <c r="M147" s="615"/>
      <c r="N147" s="619"/>
      <c r="O147" s="358"/>
      <c r="P147" s="71"/>
      <c r="Q147" s="71"/>
      <c r="R147" s="71"/>
      <c r="S147" s="71"/>
      <c r="T147" s="71"/>
      <c r="U147" s="71"/>
      <c r="V147" s="71"/>
      <c r="W147" s="71"/>
      <c r="X147" s="72"/>
    </row>
    <row r="148" spans="2:24" ht="47.25" customHeight="1" x14ac:dyDescent="0.35">
      <c r="B148" s="73"/>
      <c r="C148" s="416"/>
      <c r="D148" s="606"/>
      <c r="E148" s="606"/>
      <c r="F148" s="606"/>
      <c r="G148" s="606"/>
      <c r="H148" s="606"/>
      <c r="I148" s="612"/>
      <c r="J148" s="612"/>
      <c r="K148" s="615"/>
      <c r="L148" s="615"/>
      <c r="M148" s="615"/>
      <c r="N148" s="619"/>
      <c r="O148" s="358"/>
      <c r="P148" s="71"/>
      <c r="Q148" s="71"/>
      <c r="R148" s="71"/>
      <c r="S148" s="71"/>
      <c r="T148" s="71"/>
      <c r="U148" s="71"/>
      <c r="V148" s="71"/>
      <c r="W148" s="71"/>
      <c r="X148" s="72"/>
    </row>
    <row r="149" spans="2:24" ht="47.25" customHeight="1" x14ac:dyDescent="0.35">
      <c r="B149" s="73"/>
      <c r="C149" s="416"/>
      <c r="D149" s="606"/>
      <c r="E149" s="606"/>
      <c r="F149" s="606"/>
      <c r="G149" s="606"/>
      <c r="H149" s="606"/>
      <c r="I149" s="612"/>
      <c r="J149" s="612"/>
      <c r="K149" s="615"/>
      <c r="L149" s="615"/>
      <c r="M149" s="615"/>
      <c r="N149" s="619"/>
      <c r="O149" s="358"/>
      <c r="P149" s="71"/>
      <c r="Q149" s="71"/>
      <c r="R149" s="71"/>
      <c r="S149" s="71"/>
      <c r="T149" s="71"/>
      <c r="U149" s="71"/>
      <c r="V149" s="71"/>
      <c r="W149" s="71"/>
      <c r="X149" s="72"/>
    </row>
    <row r="150" spans="2:24" ht="47.25" customHeight="1" x14ac:dyDescent="0.35">
      <c r="B150" s="73"/>
      <c r="C150" s="314"/>
      <c r="D150" s="607"/>
      <c r="E150" s="607"/>
      <c r="F150" s="607"/>
      <c r="G150" s="607"/>
      <c r="H150" s="607"/>
      <c r="I150" s="610"/>
      <c r="J150" s="610"/>
      <c r="K150" s="613"/>
      <c r="L150" s="613"/>
      <c r="M150" s="613"/>
      <c r="N150" s="620"/>
      <c r="O150" s="358"/>
      <c r="P150" s="71"/>
      <c r="Q150" s="71"/>
      <c r="R150" s="71"/>
      <c r="S150" s="71"/>
      <c r="T150" s="71"/>
      <c r="U150" s="71"/>
      <c r="V150" s="71"/>
      <c r="W150" s="71"/>
      <c r="X150" s="72"/>
    </row>
    <row r="151" spans="2:24" ht="47.25" customHeight="1" x14ac:dyDescent="0.35">
      <c r="B151" s="73"/>
      <c r="C151" s="314"/>
      <c r="D151" s="607"/>
      <c r="E151" s="607"/>
      <c r="F151" s="607"/>
      <c r="G151" s="607"/>
      <c r="H151" s="607"/>
      <c r="I151" s="610"/>
      <c r="J151" s="610"/>
      <c r="K151" s="613"/>
      <c r="L151" s="613"/>
      <c r="M151" s="613"/>
      <c r="N151" s="620"/>
      <c r="O151" s="358"/>
      <c r="P151" s="71"/>
      <c r="Q151" s="71"/>
      <c r="R151" s="71"/>
      <c r="S151" s="71"/>
      <c r="T151" s="71"/>
      <c r="U151" s="71"/>
      <c r="V151" s="71"/>
      <c r="W151" s="71"/>
      <c r="X151" s="72"/>
    </row>
    <row r="152" spans="2:24" ht="47.25" customHeight="1" x14ac:dyDescent="0.35">
      <c r="B152" s="73"/>
      <c r="C152" s="314"/>
      <c r="D152" s="607"/>
      <c r="E152" s="607"/>
      <c r="F152" s="607"/>
      <c r="G152" s="607"/>
      <c r="H152" s="607"/>
      <c r="I152" s="610"/>
      <c r="J152" s="610"/>
      <c r="K152" s="613"/>
      <c r="L152" s="613"/>
      <c r="M152" s="613"/>
      <c r="N152" s="620"/>
      <c r="O152" s="358"/>
      <c r="P152" s="71"/>
      <c r="Q152" s="71"/>
      <c r="R152" s="71"/>
      <c r="S152" s="71"/>
      <c r="T152" s="71"/>
      <c r="U152" s="71"/>
      <c r="V152" s="71"/>
      <c r="W152" s="71"/>
      <c r="X152" s="72"/>
    </row>
    <row r="153" spans="2:24" ht="47.25" customHeight="1" x14ac:dyDescent="0.35">
      <c r="B153" s="73"/>
      <c r="C153" s="314"/>
      <c r="D153" s="607"/>
      <c r="E153" s="607"/>
      <c r="F153" s="607"/>
      <c r="G153" s="607"/>
      <c r="H153" s="607"/>
      <c r="I153" s="610"/>
      <c r="J153" s="610"/>
      <c r="K153" s="613"/>
      <c r="L153" s="613"/>
      <c r="M153" s="613"/>
      <c r="N153" s="620"/>
      <c r="O153" s="358"/>
      <c r="P153" s="71"/>
      <c r="Q153" s="71"/>
      <c r="R153" s="71"/>
      <c r="S153" s="71"/>
      <c r="T153" s="71"/>
      <c r="U153" s="71"/>
      <c r="V153" s="71"/>
      <c r="W153" s="71"/>
      <c r="X153" s="72"/>
    </row>
    <row r="154" spans="2:24" ht="47.25" customHeight="1" x14ac:dyDescent="0.35">
      <c r="B154" s="73"/>
      <c r="C154" s="314"/>
      <c r="D154" s="607"/>
      <c r="E154" s="607"/>
      <c r="F154" s="607"/>
      <c r="G154" s="607"/>
      <c r="H154" s="607"/>
      <c r="I154" s="610"/>
      <c r="J154" s="610"/>
      <c r="K154" s="613"/>
      <c r="L154" s="613"/>
      <c r="M154" s="613"/>
      <c r="N154" s="620"/>
      <c r="O154" s="358"/>
      <c r="P154" s="71"/>
      <c r="Q154" s="71"/>
      <c r="R154" s="71"/>
      <c r="S154" s="71"/>
      <c r="T154" s="71"/>
      <c r="U154" s="71"/>
      <c r="V154" s="71"/>
      <c r="W154" s="71"/>
      <c r="X154" s="72"/>
    </row>
    <row r="155" spans="2:24" ht="47.25" customHeight="1" x14ac:dyDescent="0.35">
      <c r="B155" s="73"/>
      <c r="C155" s="314"/>
      <c r="D155" s="607"/>
      <c r="E155" s="607"/>
      <c r="F155" s="607"/>
      <c r="G155" s="607"/>
      <c r="H155" s="607"/>
      <c r="I155" s="610"/>
      <c r="J155" s="610"/>
      <c r="K155" s="613"/>
      <c r="L155" s="613"/>
      <c r="M155" s="613"/>
      <c r="N155" s="620"/>
      <c r="O155" s="358"/>
      <c r="P155" s="71"/>
      <c r="Q155" s="71"/>
      <c r="R155" s="71"/>
      <c r="S155" s="71"/>
      <c r="T155" s="71"/>
      <c r="U155" s="71"/>
      <c r="V155" s="71"/>
      <c r="W155" s="71"/>
      <c r="X155" s="72"/>
    </row>
    <row r="156" spans="2:24" ht="47.25" customHeight="1" x14ac:dyDescent="0.35">
      <c r="B156" s="73"/>
      <c r="C156" s="314"/>
      <c r="D156" s="607"/>
      <c r="E156" s="607"/>
      <c r="F156" s="607"/>
      <c r="G156" s="607"/>
      <c r="H156" s="607"/>
      <c r="I156" s="610"/>
      <c r="J156" s="610"/>
      <c r="K156" s="613"/>
      <c r="L156" s="613"/>
      <c r="M156" s="613"/>
      <c r="N156" s="620"/>
      <c r="O156" s="358"/>
      <c r="P156" s="71"/>
      <c r="Q156" s="71"/>
      <c r="R156" s="71"/>
      <c r="S156" s="71"/>
      <c r="T156" s="71"/>
      <c r="U156" s="71"/>
      <c r="V156" s="71"/>
      <c r="W156" s="71"/>
      <c r="X156" s="72"/>
    </row>
    <row r="157" spans="2:24" ht="47.25" customHeight="1" x14ac:dyDescent="0.35">
      <c r="B157" s="73"/>
      <c r="C157" s="314"/>
      <c r="D157" s="607"/>
      <c r="E157" s="607"/>
      <c r="F157" s="607"/>
      <c r="G157" s="607"/>
      <c r="H157" s="607"/>
      <c r="I157" s="610"/>
      <c r="J157" s="610"/>
      <c r="K157" s="613"/>
      <c r="L157" s="613"/>
      <c r="M157" s="613"/>
      <c r="N157" s="620"/>
      <c r="O157" s="358"/>
      <c r="P157" s="71"/>
      <c r="Q157" s="71"/>
      <c r="R157" s="71"/>
      <c r="S157" s="71"/>
      <c r="T157" s="71"/>
      <c r="U157" s="71"/>
      <c r="V157" s="71"/>
      <c r="W157" s="71"/>
      <c r="X157" s="72"/>
    </row>
    <row r="158" spans="2:24" ht="47.25" customHeight="1" x14ac:dyDescent="0.35">
      <c r="B158" s="73"/>
      <c r="C158" s="314"/>
      <c r="D158" s="607"/>
      <c r="E158" s="607"/>
      <c r="F158" s="607"/>
      <c r="G158" s="607"/>
      <c r="H158" s="607"/>
      <c r="I158" s="610"/>
      <c r="J158" s="610"/>
      <c r="K158" s="613"/>
      <c r="L158" s="613"/>
      <c r="M158" s="613"/>
      <c r="N158" s="620"/>
      <c r="O158" s="358"/>
      <c r="P158" s="71"/>
      <c r="Q158" s="71"/>
      <c r="R158" s="71"/>
      <c r="S158" s="71"/>
      <c r="T158" s="71"/>
      <c r="U158" s="71"/>
      <c r="V158" s="71"/>
      <c r="W158" s="71"/>
      <c r="X158" s="72"/>
    </row>
    <row r="159" spans="2:24" ht="47.25" customHeight="1" thickBot="1" x14ac:dyDescent="0.4">
      <c r="B159" s="73"/>
      <c r="C159" s="315"/>
      <c r="D159" s="608"/>
      <c r="E159" s="608"/>
      <c r="F159" s="608"/>
      <c r="G159" s="608"/>
      <c r="H159" s="608"/>
      <c r="I159" s="594"/>
      <c r="J159" s="594"/>
      <c r="K159" s="616"/>
      <c r="L159" s="616"/>
      <c r="M159" s="616"/>
      <c r="N159" s="621"/>
      <c r="O159" s="358"/>
      <c r="P159" s="71"/>
      <c r="Q159" s="71"/>
      <c r="R159" s="71"/>
      <c r="S159" s="71"/>
      <c r="T159" s="71"/>
      <c r="U159" s="71"/>
      <c r="V159" s="71"/>
      <c r="W159" s="71"/>
      <c r="X159" s="72"/>
    </row>
    <row r="160" spans="2:24" x14ac:dyDescent="0.35">
      <c r="B160" s="73"/>
      <c r="C160" s="358"/>
      <c r="D160" s="358"/>
      <c r="E160" s="358"/>
      <c r="F160" s="358"/>
      <c r="G160" s="358"/>
      <c r="H160" s="358"/>
      <c r="I160" s="358"/>
      <c r="J160" s="358"/>
      <c r="K160" s="358"/>
      <c r="L160" s="358"/>
      <c r="M160" s="358"/>
      <c r="N160" s="358"/>
      <c r="O160" s="358"/>
      <c r="P160" s="71"/>
      <c r="Q160" s="71"/>
      <c r="R160" s="71"/>
      <c r="S160" s="71"/>
      <c r="T160" s="71"/>
      <c r="U160" s="71"/>
      <c r="V160" s="71"/>
      <c r="W160" s="71"/>
      <c r="X160" s="72"/>
    </row>
    <row r="161" spans="2:24" x14ac:dyDescent="0.35">
      <c r="B161" s="73"/>
      <c r="C161" s="358"/>
      <c r="D161" s="358"/>
      <c r="E161" s="358"/>
      <c r="F161" s="358"/>
      <c r="G161" s="358"/>
      <c r="H161" s="358"/>
      <c r="I161" s="358"/>
      <c r="J161" s="358"/>
      <c r="K161" s="358"/>
      <c r="L161" s="358"/>
      <c r="M161" s="358"/>
      <c r="N161" s="358"/>
      <c r="O161" s="358"/>
      <c r="P161" s="71"/>
      <c r="Q161" s="71"/>
      <c r="R161" s="71"/>
      <c r="S161" s="71"/>
      <c r="T161" s="71"/>
      <c r="U161" s="71"/>
      <c r="V161" s="71"/>
      <c r="W161" s="71"/>
      <c r="X161" s="72"/>
    </row>
    <row r="162" spans="2:24" ht="58" x14ac:dyDescent="0.35">
      <c r="B162" s="70"/>
      <c r="C162" s="357" t="s">
        <v>668</v>
      </c>
      <c r="D162" s="358"/>
      <c r="E162" s="358"/>
      <c r="F162" s="358"/>
      <c r="G162" s="358"/>
      <c r="H162" s="358"/>
      <c r="I162" s="358"/>
      <c r="J162" s="358"/>
      <c r="K162" s="358"/>
      <c r="L162" s="358"/>
      <c r="M162" s="358"/>
      <c r="N162" s="358"/>
      <c r="O162" s="358"/>
      <c r="P162" s="71"/>
      <c r="Q162" s="71"/>
      <c r="R162" s="71"/>
      <c r="S162" s="71"/>
      <c r="T162" s="71"/>
      <c r="U162" s="71"/>
      <c r="V162" s="71"/>
      <c r="W162" s="71"/>
      <c r="X162" s="72"/>
    </row>
    <row r="163" spans="2:24" ht="15" thickBot="1" x14ac:dyDescent="0.4">
      <c r="B163" s="73"/>
      <c r="C163" s="358"/>
      <c r="D163" s="358"/>
      <c r="E163" s="358"/>
      <c r="F163" s="358"/>
      <c r="G163" s="358"/>
      <c r="H163" s="358"/>
      <c r="I163" s="358"/>
      <c r="J163" s="358"/>
      <c r="K163" s="358"/>
      <c r="L163" s="358"/>
      <c r="M163" s="358"/>
      <c r="N163" s="358"/>
      <c r="O163" s="358"/>
      <c r="P163" s="71"/>
      <c r="Q163" s="71"/>
      <c r="R163" s="71"/>
      <c r="S163" s="71"/>
      <c r="T163" s="71"/>
      <c r="U163" s="71"/>
      <c r="V163" s="71"/>
      <c r="W163" s="71"/>
      <c r="X163" s="72"/>
    </row>
    <row r="164" spans="2:24" x14ac:dyDescent="0.35">
      <c r="B164" s="73"/>
      <c r="C164" s="595" t="s">
        <v>814</v>
      </c>
      <c r="D164" s="596"/>
      <c r="E164" s="596"/>
      <c r="F164" s="596"/>
      <c r="G164" s="596"/>
      <c r="H164" s="596"/>
      <c r="I164" s="597"/>
      <c r="J164" s="358"/>
      <c r="K164" s="358"/>
      <c r="L164" s="358"/>
      <c r="M164" s="358"/>
      <c r="N164" s="358"/>
      <c r="O164" s="358"/>
      <c r="P164" s="71"/>
      <c r="Q164" s="71"/>
      <c r="R164" s="71"/>
      <c r="S164" s="71"/>
      <c r="T164" s="71"/>
      <c r="U164" s="71"/>
      <c r="V164" s="71"/>
      <c r="W164" s="71"/>
      <c r="X164" s="72"/>
    </row>
    <row r="165" spans="2:24" x14ac:dyDescent="0.35">
      <c r="B165" s="73"/>
      <c r="C165" s="598"/>
      <c r="D165" s="599"/>
      <c r="E165" s="599"/>
      <c r="F165" s="599"/>
      <c r="G165" s="599"/>
      <c r="H165" s="599"/>
      <c r="I165" s="600"/>
      <c r="J165" s="358"/>
      <c r="K165" s="358"/>
      <c r="L165" s="358"/>
      <c r="M165" s="358"/>
      <c r="N165" s="358"/>
      <c r="O165" s="358"/>
      <c r="P165" s="71"/>
      <c r="Q165" s="71"/>
      <c r="R165" s="71"/>
      <c r="S165" s="71"/>
      <c r="T165" s="71"/>
      <c r="U165" s="71"/>
      <c r="V165" s="71"/>
      <c r="W165" s="71"/>
      <c r="X165" s="72"/>
    </row>
    <row r="166" spans="2:24" x14ac:dyDescent="0.35">
      <c r="B166" s="73"/>
      <c r="C166" s="598"/>
      <c r="D166" s="599"/>
      <c r="E166" s="599"/>
      <c r="F166" s="599"/>
      <c r="G166" s="599"/>
      <c r="H166" s="599"/>
      <c r="I166" s="600"/>
      <c r="J166" s="358"/>
      <c r="K166" s="358"/>
      <c r="L166" s="358"/>
      <c r="M166" s="358"/>
      <c r="N166" s="358"/>
      <c r="O166" s="358"/>
      <c r="P166" s="71"/>
      <c r="Q166" s="71"/>
      <c r="R166" s="71"/>
      <c r="S166" s="71"/>
      <c r="T166" s="71"/>
      <c r="U166" s="71"/>
      <c r="V166" s="71"/>
      <c r="W166" s="71"/>
      <c r="X166" s="72"/>
    </row>
    <row r="167" spans="2:24" x14ac:dyDescent="0.35">
      <c r="B167" s="73"/>
      <c r="C167" s="598"/>
      <c r="D167" s="599"/>
      <c r="E167" s="599"/>
      <c r="F167" s="599"/>
      <c r="G167" s="599"/>
      <c r="H167" s="599"/>
      <c r="I167" s="600"/>
      <c r="J167" s="358"/>
      <c r="K167" s="358"/>
      <c r="L167" s="358"/>
      <c r="M167" s="358"/>
      <c r="N167" s="358"/>
      <c r="O167" s="358"/>
      <c r="P167" s="71"/>
      <c r="Q167" s="71"/>
      <c r="R167" s="71"/>
      <c r="S167" s="71"/>
      <c r="T167" s="71"/>
      <c r="U167" s="71"/>
      <c r="V167" s="71"/>
      <c r="W167" s="71"/>
      <c r="X167" s="72"/>
    </row>
    <row r="168" spans="2:24" x14ac:dyDescent="0.35">
      <c r="B168" s="73"/>
      <c r="C168" s="598"/>
      <c r="D168" s="599"/>
      <c r="E168" s="599"/>
      <c r="F168" s="599"/>
      <c r="G168" s="599"/>
      <c r="H168" s="599"/>
      <c r="I168" s="600"/>
      <c r="J168" s="358"/>
      <c r="K168" s="358"/>
      <c r="L168" s="358"/>
      <c r="M168" s="358"/>
      <c r="N168" s="358"/>
      <c r="O168" s="358"/>
      <c r="P168" s="71"/>
      <c r="Q168" s="71"/>
      <c r="R168" s="71"/>
      <c r="S168" s="71"/>
      <c r="T168" s="71"/>
      <c r="U168" s="71"/>
      <c r="V168" s="71"/>
      <c r="W168" s="71"/>
      <c r="X168" s="72"/>
    </row>
    <row r="169" spans="2:24" ht="15" thickBot="1" x14ac:dyDescent="0.4">
      <c r="B169" s="73"/>
      <c r="C169" s="601"/>
      <c r="D169" s="602"/>
      <c r="E169" s="602"/>
      <c r="F169" s="602"/>
      <c r="G169" s="602"/>
      <c r="H169" s="602"/>
      <c r="I169" s="603"/>
      <c r="J169" s="358"/>
      <c r="K169" s="358"/>
      <c r="L169" s="358"/>
      <c r="M169" s="358"/>
      <c r="N169" s="358"/>
      <c r="O169" s="358"/>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25"/>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0">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H30:H49 J30 J32:J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 type="custom" operator="greaterThan" allowBlank="1" showInputMessage="1" showErrorMessage="1" sqref="J31" xr:uid="{36228FC2-FA15-49E8-B4BA-C9E3038D8635}">
      <formula1>0</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Fiona MacLeod</cp:lastModifiedBy>
  <cp:lastPrinted>2015-07-10T09:39:32Z</cp:lastPrinted>
  <dcterms:created xsi:type="dcterms:W3CDTF">2014-10-29T16:20:01Z</dcterms:created>
  <dcterms:modified xsi:type="dcterms:W3CDTF">2020-11-30T11:47:14Z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