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4"/>
  <workbookPr updateLinks="never"/>
  <mc:AlternateContent xmlns:mc="http://schemas.openxmlformats.org/markup-compatibility/2006">
    <mc:Choice Requires="x15">
      <x15ac:absPath xmlns:x15ac="http://schemas.microsoft.com/office/spreadsheetml/2010/11/ac" url="/Users/evmeer/Documents/"/>
    </mc:Choice>
  </mc:AlternateContent>
  <xr:revisionPtr revIDLastSave="0" documentId="8_{0C52579B-C2BA-104D-9898-F9852B818472}" xr6:coauthVersionLast="36" xr6:coauthVersionMax="36" xr10:uidLastSave="{00000000-0000-0000-0000-000000000000}"/>
  <bookViews>
    <workbookView xWindow="0" yWindow="700" windowWidth="27320" windowHeight="1404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Influence'!$A$1:$X$179</definedName>
    <definedName name="_xlnm.Print_Area" localSheetId="0">'Required section'!$A$1:$M$476</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81029"/>
  <customWorkbookViews>
    <customWorkbookView name="Ryan Glancy - Personal View" guid="{24BDF9BF-3E89-4D14-855A-139B7B0A48CA}" mergeInterval="0" personalView="1" maximized="1" xWindow="-8" yWindow="-8" windowWidth="1936" windowHeight="1056" activeSheetId="3"/>
  </customWorkbookViews>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8" i="7" l="1"/>
  <c r="G231" i="7"/>
  <c r="F231" i="7"/>
  <c r="H231" i="7" s="1"/>
  <c r="E231" i="7"/>
  <c r="G230" i="7"/>
  <c r="F230" i="7"/>
  <c r="H230" i="7" s="1"/>
  <c r="E230" i="7"/>
  <c r="G229" i="7"/>
  <c r="F229" i="7"/>
  <c r="H229" i="7" s="1"/>
  <c r="E229" i="7"/>
  <c r="G228" i="7"/>
  <c r="F228" i="7"/>
  <c r="H228" i="7" s="1"/>
  <c r="E228" i="7"/>
  <c r="G227" i="7"/>
  <c r="F227" i="7"/>
  <c r="H227" i="7" s="1"/>
  <c r="E227" i="7"/>
  <c r="G226" i="7"/>
  <c r="F226" i="7"/>
  <c r="H226" i="7" s="1"/>
  <c r="E226" i="7"/>
  <c r="G225" i="7"/>
  <c r="F225" i="7"/>
  <c r="H225" i="7" s="1"/>
  <c r="E225" i="7"/>
  <c r="G224" i="7"/>
  <c r="F224" i="7"/>
  <c r="H224" i="7" s="1"/>
  <c r="E224" i="7"/>
  <c r="G223" i="7"/>
  <c r="F223" i="7"/>
  <c r="H223" i="7" s="1"/>
  <c r="E223" i="7"/>
  <c r="G222" i="7"/>
  <c r="F222" i="7"/>
  <c r="H222" i="7" s="1"/>
  <c r="E222" i="7"/>
  <c r="G221" i="7"/>
  <c r="F221" i="7"/>
  <c r="H221" i="7" s="1"/>
  <c r="E221" i="7"/>
  <c r="G131" i="7"/>
  <c r="F131" i="7"/>
  <c r="H131" i="7" s="1"/>
  <c r="E131" i="7"/>
  <c r="G130" i="7"/>
  <c r="F130" i="7"/>
  <c r="H130" i="7" s="1"/>
  <c r="E130" i="7"/>
  <c r="G220" i="7"/>
  <c r="F220" i="7"/>
  <c r="H220" i="7" s="1"/>
  <c r="E220" i="7"/>
  <c r="G219" i="7"/>
  <c r="F219" i="7"/>
  <c r="H219" i="7" s="1"/>
  <c r="E219" i="7"/>
  <c r="F218" i="7"/>
  <c r="H218" i="7" s="1"/>
  <c r="G217" i="7"/>
  <c r="F217" i="7"/>
  <c r="H217" i="7" s="1"/>
  <c r="E217" i="7"/>
  <c r="G216" i="7"/>
  <c r="F216" i="7"/>
  <c r="H216" i="7" s="1"/>
  <c r="E216" i="7"/>
  <c r="G215" i="7"/>
  <c r="F215" i="7"/>
  <c r="H215" i="7" s="1"/>
  <c r="E215" i="7"/>
  <c r="G214" i="7"/>
  <c r="F214" i="7"/>
  <c r="H214" i="7" s="1"/>
  <c r="E214" i="7"/>
  <c r="G213" i="7"/>
  <c r="F213" i="7"/>
  <c r="H213" i="7" s="1"/>
  <c r="E213" i="7"/>
  <c r="G140" i="7"/>
  <c r="F140" i="7"/>
  <c r="H140" i="7" s="1"/>
  <c r="E140" i="7"/>
  <c r="G139" i="7"/>
  <c r="F139" i="7"/>
  <c r="H139" i="7" s="1"/>
  <c r="E139" i="7"/>
  <c r="G138" i="7"/>
  <c r="F138" i="7"/>
  <c r="H138" i="7" s="1"/>
  <c r="E138" i="7"/>
  <c r="G137" i="7"/>
  <c r="F137" i="7"/>
  <c r="H137" i="7" s="1"/>
  <c r="E137" i="7"/>
  <c r="C330" i="7" l="1"/>
  <c r="C290" i="7"/>
  <c r="H107" i="7"/>
  <c r="H106" i="7"/>
  <c r="H105" i="7"/>
  <c r="H104" i="7"/>
  <c r="H102" i="7"/>
  <c r="H101" i="7"/>
  <c r="H100" i="7"/>
  <c r="H99" i="7"/>
  <c r="F119" i="7" l="1"/>
  <c r="H119" i="7" s="1"/>
  <c r="F120" i="7"/>
  <c r="H120" i="7" s="1"/>
  <c r="F121" i="7"/>
  <c r="H121" i="7" s="1"/>
  <c r="F122" i="7"/>
  <c r="H122" i="7" s="1"/>
  <c r="F123" i="7"/>
  <c r="F124" i="7"/>
  <c r="H124" i="7" s="1"/>
  <c r="F125" i="7"/>
  <c r="H125" i="7" s="1"/>
  <c r="F126" i="7"/>
  <c r="H126" i="7" s="1"/>
  <c r="F127" i="7"/>
  <c r="F128" i="7"/>
  <c r="H128" i="7" s="1"/>
  <c r="F129" i="7"/>
  <c r="H129" i="7" s="1"/>
  <c r="F132" i="7"/>
  <c r="H132" i="7" s="1"/>
  <c r="F133" i="7"/>
  <c r="H133" i="7" s="1"/>
  <c r="F134" i="7"/>
  <c r="H134" i="7" s="1"/>
  <c r="F135" i="7"/>
  <c r="H135" i="7" s="1"/>
  <c r="F136" i="7"/>
  <c r="H136" i="7" s="1"/>
  <c r="F141" i="7"/>
  <c r="H141" i="7" s="1"/>
  <c r="F142" i="7"/>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F199" i="7"/>
  <c r="H199" i="7" s="1"/>
  <c r="F200" i="7"/>
  <c r="H200" i="7" s="1"/>
  <c r="F201" i="7"/>
  <c r="H201" i="7" s="1"/>
  <c r="F202" i="7"/>
  <c r="H202" i="7" s="1"/>
  <c r="F203" i="7"/>
  <c r="H203" i="7" s="1"/>
  <c r="F204" i="7"/>
  <c r="H204" i="7" s="1"/>
  <c r="F205" i="7"/>
  <c r="H205" i="7" s="1"/>
  <c r="F206" i="7"/>
  <c r="F207" i="7"/>
  <c r="H207" i="7" s="1"/>
  <c r="F208" i="7"/>
  <c r="H208" i="7" s="1"/>
  <c r="F209" i="7"/>
  <c r="H209" i="7" s="1"/>
  <c r="F210" i="7"/>
  <c r="H210" i="7" s="1"/>
  <c r="F211" i="7"/>
  <c r="H211" i="7" s="1"/>
  <c r="F212" i="7"/>
  <c r="H212" i="7" s="1"/>
  <c r="F118" i="7"/>
  <c r="H118" i="7" s="1"/>
  <c r="G119" i="7"/>
  <c r="G120" i="7"/>
  <c r="G121" i="7"/>
  <c r="G122" i="7"/>
  <c r="G123" i="7"/>
  <c r="G124" i="7"/>
  <c r="G125" i="7"/>
  <c r="G126" i="7"/>
  <c r="G127" i="7"/>
  <c r="G128" i="7"/>
  <c r="G129" i="7"/>
  <c r="G132" i="7"/>
  <c r="G133" i="7"/>
  <c r="G134" i="7"/>
  <c r="G135" i="7"/>
  <c r="G136"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36" i="7"/>
  <c r="E118" i="7"/>
  <c r="E119" i="7"/>
  <c r="E120" i="7"/>
  <c r="E121" i="7"/>
  <c r="E122" i="7"/>
  <c r="E123" i="7"/>
  <c r="E124" i="7"/>
  <c r="E125" i="7"/>
  <c r="E126" i="7"/>
  <c r="E127" i="7"/>
  <c r="E128" i="7"/>
  <c r="E129" i="7"/>
  <c r="E132" i="7"/>
  <c r="E133" i="7"/>
  <c r="E134" i="7"/>
  <c r="E135" i="7"/>
  <c r="E136"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9" i="7"/>
  <c r="C100" i="7"/>
  <c r="C101" i="7"/>
  <c r="C102" i="7"/>
  <c r="C103" i="7"/>
  <c r="C104" i="7"/>
  <c r="C105" i="7"/>
  <c r="C106" i="7"/>
  <c r="C107" i="7"/>
  <c r="C108" i="7"/>
  <c r="H108" i="7"/>
  <c r="C109" i="7"/>
  <c r="H109" i="7"/>
  <c r="C110" i="7"/>
  <c r="H110" i="7"/>
  <c r="H123" i="7"/>
  <c r="H127" i="7"/>
  <c r="H142" i="7"/>
  <c r="H170" i="7"/>
  <c r="H198" i="7"/>
  <c r="H206" i="7"/>
  <c r="D315" i="7"/>
  <c r="D341" i="7"/>
  <c r="H23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95" authorId="0" shapeId="0" xr:uid="{54B45BE4-F4DC-624A-9EA7-56B8A85870C7}">
      <text>
        <r>
          <rPr>
            <b/>
            <sz val="10"/>
            <color rgb="FF000000"/>
            <rFont val="Tahoma"/>
            <family val="2"/>
          </rPr>
          <t>Microsoft Office User:</t>
        </r>
        <r>
          <rPr>
            <sz val="10"/>
            <color rgb="FF000000"/>
            <rFont val="Tahoma"/>
            <family val="2"/>
          </rPr>
          <t xml:space="preserve">
</t>
        </r>
        <r>
          <rPr>
            <sz val="10"/>
            <color rgb="FF000000"/>
            <rFont val="Tahoma"/>
            <family val="2"/>
          </rPr>
          <t>please note, the academic year runs from August to July.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16" authorId="0" shapeId="0" xr:uid="{7D6A0AB3-96BE-B041-BB4F-D758EB959101}">
      <text>
        <r>
          <rPr>
            <b/>
            <sz val="10"/>
            <color rgb="FF000000"/>
            <rFont val="Tahoma"/>
            <family val="2"/>
          </rPr>
          <t>Microsoft Office User:</t>
        </r>
        <r>
          <rPr>
            <sz val="10"/>
            <color rgb="FF000000"/>
            <rFont val="Tahoma"/>
            <family val="2"/>
          </rPr>
          <t xml:space="preserve">
</t>
        </r>
        <r>
          <rPr>
            <sz val="10"/>
            <color rgb="FF000000"/>
            <rFont val="Tahoma"/>
            <family val="2"/>
          </rPr>
          <t>The drop down menu did not work</t>
        </r>
      </text>
    </comment>
  </commentList>
</comments>
</file>

<file path=xl/sharedStrings.xml><?xml version="1.0" encoding="utf-8"?>
<sst xmlns="http://schemas.openxmlformats.org/spreadsheetml/2006/main" count="2349" uniqueCount="1037">
  <si>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</si>
  <si>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</si>
  <si>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</si>
  <si>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</si>
  <si>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</si>
  <si>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</si>
  <si>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</si>
  <si>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</si>
  <si>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</si>
  <si>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</si>
  <si>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</si>
  <si>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</si>
  <si>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</si>
  <si>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</si>
  <si>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</si>
  <si>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</si>
  <si>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</si>
  <si>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</si>
  <si>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</si>
  <si>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</si>
  <si>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</si>
  <si>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</si>
  <si>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</si>
  <si>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</si>
  <si>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</si>
  <si>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</si>
  <si>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</si>
  <si>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</si>
  <si>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</si>
  <si>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</si>
  <si>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</si>
  <si>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</si>
  <si>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</si>
  <si>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</si>
  <si>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</si>
  <si>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</si>
  <si>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</si>
  <si>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</si>
  <si>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</si>
  <si>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</si>
  <si>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</si>
  <si>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</si>
  <si>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</si>
  <si>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</si>
  <si>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</si>
  <si>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</si>
  <si>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</si>
  <si>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</si>
  <si>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</si>
  <si>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</si>
  <si>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</si>
  <si>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</si>
  <si>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</si>
  <si>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</si>
  <si>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</si>
  <si>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</si>
  <si>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</si>
  <si>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</si>
  <si>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</si>
  <si>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</si>
  <si>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</si>
  <si>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</si>
  <si>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</si>
  <si>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</si>
  <si>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</si>
  <si>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</si>
  <si>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</si>
  <si>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</si>
  <si>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</si>
  <si>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</si>
  <si>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</si>
  <si>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</si>
  <si>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</si>
  <si>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</si>
  <si>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</si>
  <si>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</si>
  <si>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</si>
  <si>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</si>
  <si>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</si>
  <si>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</si>
  <si>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</si>
  <si>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</si>
  <si>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</si>
  <si>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</si>
  <si>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</si>
  <si>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</si>
  <si>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</si>
  <si>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</si>
  <si>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</si>
  <si>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</si>
  <si>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</si>
  <si>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</si>
  <si>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</si>
  <si>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</si>
  <si>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</si>
  <si>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</si>
  <si>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</si>
  <si>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</si>
  <si>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</si>
  <si>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</si>
  <si>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</si>
  <si>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</si>
  <si>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</si>
  <si>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</si>
  <si>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</si>
  <si>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</si>
  <si>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</si>
  <si>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</si>
  <si>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</si>
  <si>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</si>
  <si>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</si>
  <si>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</si>
  <si>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</si>
  <si>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</si>
  <si>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</si>
  <si>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</si>
  <si>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</si>
  <si>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</si>
  <si>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</si>
  <si>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</si>
  <si>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</si>
  <si>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</si>
  <si>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</si>
  <si>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</si>
  <si>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</si>
  <si>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</si>
  <si>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</si>
  <si>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</si>
  <si>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</si>
  <si>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</si>
  <si>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</si>
  <si>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</si>
  <si>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</si>
  <si>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</si>
  <si>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</si>
  <si>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</si>
  <si>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</si>
  <si>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</si>
  <si>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</si>
  <si>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</si>
  <si>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</si>
  <si>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</si>
  <si>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</si>
  <si>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</si>
  <si>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</si>
  <si>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</si>
  <si>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</si>
  <si>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</si>
  <si>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</si>
  <si>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</si>
  <si>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</si>
  <si>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</si>
  <si>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</si>
  <si>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</si>
  <si>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</si>
  <si>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</si>
  <si>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</si>
  <si>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</si>
  <si>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</si>
  <si>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</si>
  <si>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</si>
  <si>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</si>
  <si>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</si>
  <si>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</si>
  <si>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</si>
  <si>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</si>
  <si>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</si>
  <si>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</si>
  <si>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</si>
  <si>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</si>
  <si>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</si>
  <si>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</si>
  <si>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</si>
  <si>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</si>
  <si>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</si>
  <si>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</si>
  <si>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</si>
  <si>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</si>
  <si>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</si>
  <si>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</si>
  <si>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</si>
  <si>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</si>
  <si>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</si>
  <si>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</si>
  <si>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</si>
  <si>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</si>
  <si>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</si>
  <si>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</si>
  <si>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</si>
  <si>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</si>
  <si>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</si>
  <si>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</si>
  <si>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</si>
  <si>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</si>
  <si>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</si>
  <si>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</si>
  <si>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</si>
  <si>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</si>
  <si>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</si>
  <si>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</si>
  <si>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</si>
  <si>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</si>
  <si>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</si>
  <si>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</si>
  <si>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</si>
  <si>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</si>
  <si>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</si>
  <si>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</si>
  <si>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</si>
  <si>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</si>
  <si>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</si>
  <si>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</si>
  <si>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</si>
  <si>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</si>
  <si>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</si>
  <si>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</si>
  <si>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</si>
  <si>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</si>
  <si>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</si>
  <si>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</si>
  <si>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</si>
  <si>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</si>
  <si>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</si>
  <si>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</si>
  <si>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</si>
  <si>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</si>
  <si>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</si>
  <si>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</si>
  <si>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</si>
  <si>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</si>
  <si>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</si>
  <si>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</si>
  <si>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</si>
  <si>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</si>
  <si>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</si>
  <si>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</si>
  <si>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</si>
  <si>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</si>
  <si>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</si>
  <si>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</si>
  <si>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</si>
  <si>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</si>
  <si>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</si>
  <si>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</si>
  <si>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</si>
  <si>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</si>
  <si>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</si>
  <si>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</si>
  <si>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</si>
  <si>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</si>
  <si>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</si>
  <si>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</si>
  <si>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</si>
  <si>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</si>
  <si>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</si>
  <si>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</si>
  <si>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</si>
  <si>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</si>
  <si>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</si>
  <si>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</si>
  <si>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</si>
  <si>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</si>
  <si>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</si>
  <si>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</si>
  <si>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</si>
  <si>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</si>
  <si>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</si>
  <si>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</si>
  <si>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</si>
  <si>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</si>
  <si>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</si>
  <si>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</si>
  <si>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</si>
  <si>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</si>
  <si>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</si>
  <si>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</si>
  <si>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</si>
  <si>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</si>
  <si>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</si>
  <si>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</si>
  <si>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</si>
  <si>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</si>
  <si>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</si>
  <si>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</si>
  <si>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</si>
  <si>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</si>
  <si>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</si>
  <si>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</si>
  <si>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</si>
  <si>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</si>
  <si>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</si>
  <si>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</si>
  <si>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</si>
  <si>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</si>
  <si>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</si>
  <si>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</si>
  <si>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</si>
  <si>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</si>
  <si>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</si>
  <si>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</si>
  <si>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</si>
  <si>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</si>
  <si>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</si>
  <si>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</si>
  <si>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</si>
  <si>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</si>
  <si>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</si>
  <si>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</si>
  <si>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</si>
  <si>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</si>
  <si>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</si>
  <si>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</si>
  <si>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</si>
  <si>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</si>
  <si>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</si>
  <si>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</si>
  <si>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</si>
  <si>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</si>
  <si>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</si>
  <si>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</si>
  <si>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</si>
  <si>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</si>
  <si>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</si>
  <si>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</si>
  <si>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</si>
  <si>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</si>
  <si>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</si>
  <si>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</si>
  <si>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</si>
  <si>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</si>
  <si>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</si>
  <si>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</si>
  <si>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</si>
  <si>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</si>
  <si>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</si>
  <si>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</si>
  <si>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</si>
  <si>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</si>
  <si>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</si>
  <si>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</si>
  <si>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</si>
  <si>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</si>
  <si>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</si>
  <si>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</si>
  <si>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</si>
  <si>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</si>
  <si>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</si>
  <si>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</si>
  <si>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</si>
  <si>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</si>
  <si>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</si>
  <si>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</si>
  <si>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</si>
  <si>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</si>
  <si>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</si>
  <si>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</si>
  <si>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</si>
  <si>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</si>
  <si>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</si>
  <si>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</si>
  <si>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</si>
  <si>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</si>
  <si>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</si>
  <si>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</si>
  <si>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</si>
  <si>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</si>
  <si>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</si>
  <si>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</si>
  <si>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</si>
  <si>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</si>
  <si>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</si>
  <si>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</si>
  <si>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</si>
  <si>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</si>
  <si>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</si>
  <si>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</si>
  <si>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</si>
  <si>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</si>
  <si>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</si>
  <si>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</si>
  <si>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</si>
  <si>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</si>
  <si>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</si>
  <si>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</si>
  <si>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</si>
  <si>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</si>
  <si>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</si>
  <si>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</si>
  <si>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</si>
  <si>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</si>
  <si>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</si>
  <si>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</si>
  <si>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</si>
  <si>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</si>
  <si>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</si>
  <si>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</si>
  <si>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</si>
  <si>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</si>
  <si>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</si>
  <si>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</si>
  <si>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</si>
  <si>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</si>
  <si>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</si>
  <si>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</si>
  <si>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</si>
  <si>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</si>
  <si>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</si>
  <si>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</si>
  <si>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</si>
  <si>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</si>
  <si>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</si>
  <si>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</si>
  <si>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</si>
  <si>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</si>
  <si>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</si>
  <si>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</si>
  <si>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</si>
  <si>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</si>
  <si>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</si>
  <si>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</si>
  <si>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</si>
  <si>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</si>
  <si>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</si>
  <si>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</si>
  <si>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</si>
  <si>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</si>
  <si>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</si>
  <si>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</si>
  <si>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</si>
  <si>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</si>
  <si>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</si>
  <si>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</si>
  <si>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</si>
  <si>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</si>
  <si>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</si>
  <si>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</si>
  <si>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</si>
  <si>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</si>
  <si>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</si>
  <si>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</si>
  <si>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</si>
  <si>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</si>
  <si>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</si>
  <si>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</si>
  <si>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</si>
  <si>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</si>
  <si>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</si>
  <si>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</si>
  <si>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</si>
  <si>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</si>
  <si>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</si>
  <si>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</si>
  <si>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</si>
  <si>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</si>
  <si>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</si>
  <si>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</si>
  <si>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</si>
  <si>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</si>
  <si>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</si>
  <si>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</si>
  <si>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</si>
  <si>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</si>
  <si>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</si>
  <si>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</si>
  <si>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</si>
  <si>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</si>
  <si>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</si>
  <si>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</si>
  <si>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</si>
  <si>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</si>
  <si>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</si>
  <si>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</si>
  <si>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</si>
  <si>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</si>
  <si>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</si>
  <si>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</si>
  <si>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</si>
  <si>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</si>
  <si>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</si>
  <si>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</si>
  <si>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</si>
  <si>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</si>
  <si>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</si>
  <si>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</si>
  <si>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</si>
  <si>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</si>
  <si>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</si>
  <si>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</si>
  <si>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</si>
  <si>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</si>
  <si>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</si>
  <si>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</si>
  <si>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</si>
  <si>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</si>
  <si>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</si>
  <si>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</si>
  <si>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</si>
  <si>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</si>
  <si>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</si>
  <si>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</si>
  <si>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</si>
  <si>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</si>
  <si>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</si>
  <si>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</si>
  <si>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</si>
  <si>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</si>
  <si>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</si>
  <si>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</si>
  <si>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</si>
  <si>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</si>
  <si>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</si>
  <si>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</si>
  <si>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</si>
  <si>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</si>
  <si>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</si>
  <si>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</si>
  <si>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</si>
  <si>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</si>
  <si>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</si>
  <si>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</si>
  <si>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</si>
  <si>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</si>
  <si>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</si>
  <si>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</si>
  <si>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</si>
  <si>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</si>
  <si>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</si>
  <si>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</si>
  <si>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</si>
  <si>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</si>
  <si>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</si>
  <si>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</si>
  <si>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</si>
  <si>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</si>
  <si>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</si>
  <si>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</si>
  <si>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</si>
  <si>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</si>
  <si>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</si>
  <si>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</si>
  <si>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</si>
  <si>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</si>
  <si>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</si>
  <si>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</si>
  <si>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</si>
  <si>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</si>
  <si>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</si>
  <si>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</si>
  <si>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</si>
  <si>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</si>
  <si>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</si>
  <si>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</si>
  <si>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</si>
  <si>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</si>
  <si>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</si>
  <si>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</si>
  <si>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</si>
  <si>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</si>
  <si>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</si>
  <si>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</si>
  <si>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</si>
  <si>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</si>
  <si>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</si>
  <si>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</si>
  <si>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</si>
  <si>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</si>
  <si>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</si>
  <si>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</si>
  <si>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</si>
  <si>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</si>
  <si>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</si>
  <si>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</si>
  <si>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</si>
  <si>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</si>
  <si>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</si>
  <si>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</si>
  <si>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</si>
  <si>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</si>
  <si>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</si>
  <si>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</si>
  <si>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</si>
  <si>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</si>
  <si>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</si>
  <si>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</si>
  <si>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</si>
  <si>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</si>
  <si>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</si>
  <si>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</si>
  <si>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</si>
  <si>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</si>
  <si>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</si>
  <si>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</si>
  <si>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</si>
  <si>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</si>
  <si>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</si>
  <si>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</si>
  <si>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</si>
  <si>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</si>
  <si>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</si>
  <si>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</si>
  <si>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</si>
  <si>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</si>
  <si>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</si>
  <si>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</si>
  <si>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</si>
  <si>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</si>
  <si>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</si>
  <si>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</si>
  <si>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</si>
  <si>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</si>
  <si>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</si>
  <si>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</si>
  <si>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</si>
  <si>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</si>
  <si>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</si>
  <si>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</si>
  <si>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</si>
  <si>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</si>
  <si>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</si>
  <si>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</si>
  <si>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</si>
  <si>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</si>
  <si>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</si>
  <si>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</si>
  <si>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</si>
  <si>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</si>
  <si>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</si>
  <si>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</si>
  <si>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</si>
  <si>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</si>
  <si>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</si>
  <si>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</si>
  <si>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</si>
  <si>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</si>
  <si>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</si>
  <si>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</si>
  <si>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</si>
  <si>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</si>
  <si>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</si>
  <si>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</si>
  <si>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</si>
  <si>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</si>
  <si>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</si>
  <si>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</si>
  <si>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</si>
  <si>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</si>
  <si>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</si>
  <si>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</si>
  <si>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</si>
  <si>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</si>
  <si>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</si>
  <si>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</si>
  <si>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</si>
  <si>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</si>
  <si>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</si>
  <si>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</si>
  <si>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</si>
  <si>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</si>
  <si>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</si>
  <si>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</si>
  <si>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</si>
  <si>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</si>
  <si>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</si>
  <si>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</si>
  <si>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</si>
  <si>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</si>
  <si>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</si>
  <si>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</si>
  <si>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</si>
  <si>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</si>
  <si>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</si>
  <si>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</si>
  <si>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</si>
  <si>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</si>
  <si>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</si>
  <si>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</si>
  <si>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</si>
  <si>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</si>
  <si>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</si>
  <si>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</si>
  <si>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</si>
  <si>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</si>
  <si>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</si>
  <si>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</si>
  <si>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</si>
  <si>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</si>
  <si>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</si>
  <si>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</si>
  <si>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</si>
  <si>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</si>
  <si>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</si>
  <si>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</si>
  <si>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</si>
  <si>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</si>
  <si>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</si>
  <si>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</si>
  <si>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</si>
  <si>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</si>
  <si>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</si>
  <si>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</si>
  <si>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</si>
  <si>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</si>
  <si>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</si>
  <si>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</si>
  <si>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</si>
  <si>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</si>
  <si>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</si>
  <si>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</si>
  <si>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</si>
  <si>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</si>
  <si>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</si>
  <si>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</si>
  <si>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</si>
  <si>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</si>
  <si>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</si>
  <si>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</si>
  <si>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</si>
  <si>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</si>
  <si>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</si>
  <si>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</si>
  <si>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</si>
  <si>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</si>
  <si>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</si>
  <si>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</si>
  <si>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</si>
  <si>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</si>
  <si>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</si>
  <si>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</si>
  <si>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</si>
  <si>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</si>
  <si>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</si>
  <si>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</si>
  <si>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</si>
  <si>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</si>
  <si>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</si>
  <si>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</si>
  <si>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</si>
  <si>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</si>
  <si>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</si>
  <si>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</si>
  <si>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</si>
  <si>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</si>
  <si>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</si>
  <si>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</si>
  <si>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</si>
  <si>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</si>
  <si>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</si>
  <si>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</si>
  <si>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</si>
  <si>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</si>
  <si>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</si>
  <si>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</si>
  <si>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</si>
  <si>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</si>
  <si>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</si>
  <si>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</si>
  <si>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</si>
  <si>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</si>
  <si>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</si>
  <si>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</si>
  <si>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</si>
  <si>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</si>
  <si>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</si>
  <si>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</si>
  <si>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</si>
  <si>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</si>
  <si>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</si>
  <si>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</si>
  <si>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</si>
  <si>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</si>
  <si>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</si>
  <si>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</si>
  <si>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</si>
  <si>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</si>
  <si>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</si>
  <si>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</si>
  <si>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</si>
  <si>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</si>
  <si>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</si>
  <si>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</si>
  <si>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</si>
  <si>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</si>
  <si>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</si>
  <si>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</si>
  <si>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</si>
  <si>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</si>
  <si>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</si>
  <si>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</si>
  <si>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</si>
  <si>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</si>
  <si>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</si>
  <si>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</si>
  <si>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</si>
  <si>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</si>
  <si>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</si>
  <si>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</si>
  <si>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</si>
  <si>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</si>
  <si>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</si>
  <si>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</si>
  <si>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</si>
  <si>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</si>
  <si>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</si>
  <si>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</si>
  <si>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</si>
  <si>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</si>
  <si>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</si>
  <si>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</si>
  <si>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</si>
  <si>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</si>
  <si>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</si>
  <si>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</si>
  <si>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</si>
  <si>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</si>
  <si>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</si>
  <si>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Includes solar PV generation which is metered at: SCRM, JMCC. Generation at Rankine is estimated from 2016/17 data. Additional unmetered/unknown PV generation at ECA, ECCI and Appleton Tower is excluded.
SCRM -    15294 kWh JMCC -      2971 kWh
Rankine - 10811 kWh (estimated) ECA - 44590 kWh
ECCI - data unknown Appleton Tower - 28107 kwh</t>
  </si>
  <si>
    <t>Solar PV</t>
  </si>
  <si>
    <t>University of Edinburgh</t>
  </si>
  <si>
    <t>head count of students</t>
  </si>
  <si>
    <t>University Strategy 2030</t>
  </si>
  <si>
    <t>University Social and Civic Responsibility Plan</t>
  </si>
  <si>
    <t>The University's Social and Civic Responsibility Plan sets out three objectives and one cross-cutting theme in order to fulfil the University's social and civic responsibilities:
•	We will become a zero carbon and zero waste University
•	We will widen participation in higher education and support inclusion
•	We will work together with local communities
•	Cross-cutting theme: In our operations, research and teaching, we will engage critically with, and contribute to the UN's Sustainable Development Goals.</t>
  </si>
  <si>
    <t>https://www.ed.ac.uk/about/strategy-2030</t>
  </si>
  <si>
    <t>https://www.ed.ac.uk/files/atoms/files/social_and_civic_responsibility_delivery_plan_2020.pdf</t>
  </si>
  <si>
    <t>Adaptation Framework</t>
  </si>
  <si>
    <t>This is a living document that will be updated yearly</t>
  </si>
  <si>
    <t>https://www.ed.ac.uk/sustainability/what-we-do/climate-change/initiatives/adaptation-framework</t>
  </si>
  <si>
    <t>Climate Conscious Travel</t>
  </si>
  <si>
    <t>https://www.ed.ac.uk/sustainability/what-we-do/travel/climate-conscious-travel</t>
  </si>
  <si>
    <t>The Climate Conscious Travel project was introduced in 2020. Climate conscious travel is:
being aware of the environmental impacts of travel and choosing a method of travel that reduces these (e.g. by train rather than plane for travel within mainland Britain);
ensuring unnecessary travel is not undertaken (e.g. sending the minimum number of individuals required to fulfil the purpose of travel);
choosing not to travel when virtual collaboration tools will adequately fulfil the purpose of travel (e.g. for meetings where a video link would suffice)</t>
  </si>
  <si>
    <t>Integrated Transport Plan</t>
  </si>
  <si>
    <t>https://www.ed.ac.uk/transport/policies-plans-reports</t>
  </si>
  <si>
    <t>The Integrated Transport Plan sets out how The University of Edinburgh will achieve its vision that by 2021 our students, staff and visitors will be able to access our Estate by the mode of transport best suited to their needs, while also acknowledging the need to reduce our carbon footprint from transport.</t>
  </si>
  <si>
    <t>Zero by 2040</t>
  </si>
  <si>
    <t>https://www.ed.ac.uk/sustainability/what-we-do/climate-change/initiatives/zero-by-2040</t>
  </si>
  <si>
    <t>2016-2026</t>
  </si>
  <si>
    <t>The Zero by 2040 Climate Change Strategy 2016-26 was launched by the University in November 2016. The Strategy is available online, along with previous Climate Action Plans at: https://www.ed.ac.uk/sustainability/what-we-do/climate-change/initiatives/zero-by-2040. It will be reviewed and updated in 2021.</t>
  </si>
  <si>
    <t>Waste Strategy 2018/19 - 22/23</t>
  </si>
  <si>
    <t>https://www.ed.ac.uk/files/atoms/files/waste_strategy.pdf</t>
  </si>
  <si>
    <t>2017-2021</t>
  </si>
  <si>
    <t>2018/19 - 2022/23</t>
  </si>
  <si>
    <t>Zero by 2040 includes the development of new bespoke sustainable design standards for the University for energy efficiency (etc), and these are currently being revised and updated with focus on passivhaus and net zero buildings standards.</t>
  </si>
  <si>
    <t>The Integrated Transport Plan includes a target to increase the proportion of vehicles in the fleet that are electric.</t>
  </si>
  <si>
    <t>Investment in solar PV has, with funding from the Scottish Funding Council (SFC), resulted in £3.2M in solar projects on campuses.</t>
  </si>
  <si>
    <t xml:space="preserve">The University is investing in ground, water and air source heat pump technology where appropriate in its estates operations and development activities. </t>
  </si>
  <si>
    <t>The Waste Strategy 2018/19-2022/23 was published at the end of 2018 - it sets out a zero waste vision, embedding circular economy thinking in University processes. The Strategy provides direction for the University to manage its material resources more effectively by thinking of waste as resource, with the aim of achieving increased efficiency, cost savings, lower environmental impact and positive carbon reductions. Along with percentage targets, the strategy sets out the following: sustainable procurement - support improvement and innovation in supply chain waste to contribute to Scottish and global circular economy ambitions; sustainable estates development - promote resource efficiency via the effective management and reduction of construction waste with targets specified, monitored and reported in site specific management plans.</t>
  </si>
  <si>
    <t>The University has invested in water saving and efficient technologies through its Sustainable Campus activities in laboratories.  Where permitted the University has implemented Sustainable Urban Drainage Systems in its new building development process. It is engaging actively with Scottish Water to plan and coordinate the effect of its ambitious development strategy on the water supply, sewerage and drainage infrastructure.</t>
  </si>
  <si>
    <t>The Climate Change Strategy includes emphasis on sustainable building design, which has implications for land use (the contexts of buildings) - the adaptation framework and biodiversity strategy both support expansion of quality green spaces on campuses.</t>
  </si>
  <si>
    <t>The Framework has the following vision: The University will become more climate-resilient, creating a sense of place on campuses and promoting well-being and biodiversity, as an integral part of the wider context of the city of Edinburgh.</t>
  </si>
  <si>
    <t>Yes, the Climate Change Assessment Tool was used as part of the review of the Climate Action Plan in summer 2015. A group of key internal stakeholders completed the self-assessment in a workshop setting, and the outcomes reinforced the need to develop a new strategy.</t>
  </si>
  <si>
    <t xml:space="preserve">The University is a founding member of the Universities and Colleges Climate Commitment for Scotland and our ambitious Climate Action Plan was reviewed and replaced by the Zero by 2040 Climate Change Strategy 2016-26. The University has had a Climate Action Plan since 2010 and the plan set out an institution-wide approach to addressing climate change. The new Strategy launched a whole institution approach which embeds the living lab approach and focuses on research, learning and teaching, operations, adaptation and investments. It includes emphasis on organisational alignment on climate strategy priorities across existing strategies and policies in recycling and waste management, transport, procurement and food. 
The University's new Strategy 2030 was launched in 2019, focusing on Social and Civic Responsibility, which includes climate change and sustainability: We can make a difference to individuals and communities in a number of ways; from tackling climate change, global justice and water safety to sustainable food production, information security and the impacts of rare diseases; the United Nations Sustainable Development Goals provide a meaningful and comprehensive manifesto to which we will contribute. The Teaching and Learning focus importantly asserts the following: We will not grow for growth’s sake. We will improve our student experience while aiming to keep our undergraduate community at a stable size. In reshaping our teaching for the future, we expect to expand interdisciplinary and multidisciplinary, postgraduate and digital education. 
The vision for 2030 includes the following demonstrations of success:
 - We will be on track to be a Carbon-Zero University by 2040.
 - We will see integrated reporting of our whole organisational impact against the United Nations Sustainable Development Goals.
 - Our estate will be fit for purpose, sustainable and accessible.
In April 2020 the University Executive approved a new Social and Civic Responsibility Plan . This plan sets out how the University will work towards Strategy 2030's vision to make the world a better place, and ensure that its actions and activities deliver positive change locally, regionally and globally. Social and civic responsibility means helping to shape society in a positive way, such as by reducing inequalities or improving environmental protection. The University's Social and Civic Responsibility Plan sets out three objectives and one cross-cutting theme in order to fulfil the University's social and civic responsibilities:
•	We will become a zero carbon and zero waste University
•	We will widen participation in higher education and support inclusion
•	We will work together with local communities
•	Cross-cutting theme: In our operations, research and teaching, we will engage critically with, and contribute to the UN's Sustainable Development Goals.
In January 2013 the University took a significant step forward in linking its sustainability and investment strategies, and exercised leadership amongst Higher Education Institutions through its adoption of United Nations Principles of Responsible Investment (UNPRI). In February 2016 the University adopted a new Responsible Investment Policy Statement. This statement summarises the approach the University takes to responsible investing, and highlights the progress made along with actions planned in response to policy decisions and strategic objectives relating to environmental, social and governance considerations. As part of Zero by 2040, the University announced in October 2017 a shift of £60M into sustainability and low carbon companies. Two funds were established, with one investing in companies tackling a wide-range of sustainability issues while the second fund invests exclusively in renewable technology to support the global transition to low carbon energy systems.  The University has invested more than £150 million in low carbon technology, climate-related research and businesses that directly benefit the environment since 2010. In 2016, the University divested from three major coal companies. In 2018, the University committed to transitioning away from investments in fossil fuels by the start of 2021. The role of the Investment Committee is to consider the corporate governance and other related implications of the University's investments. The Terms of Reference for the Committee along with fund analysis and reports are available on the University website at the following link:http://tinyurl.com/hsxpklm. The objective of the University  Endowment and Investment fund  is to grow the value of the fund and maintain the capital in real terms over the long term whilst providing an annual income yield to support the activities of the numerous endowments.The Investment Committee meets quarterly to review the performance of the appointed fund managers and to consider and implement policy developments and proposals from the University. its remit was amended in 2018/19 to include specific reference to sustainability objectives. </t>
  </si>
  <si>
    <t>The total includes business travel (estimate from back-fill calculation) and staff &amp; student commuting (from travel survey 2007).</t>
  </si>
  <si>
    <t>The total includes business travel (estimate from back-fill calculation) and staff &amp; student commuting (from travel survey 2010).</t>
  </si>
  <si>
    <t>The total includes business travel (8544 tCO2e) and staff &amp; student commuting (from travel survey 2013).</t>
  </si>
  <si>
    <t>The total includes business travel (10048 tCO2e) and staff &amp; student commuting (from travel survey 2013).</t>
  </si>
  <si>
    <t>The total includes business travel (11909 tCO2e) and staff &amp; student commuting (from travel survey 2013).</t>
  </si>
  <si>
    <t>The previous report had an error in the breakdown of Scopes 2 and 3 - these corrected figures derive from our externally verified Carbon Guru report for 2015/16. This year also includes business travel (12293 tCO2e) and staff &amp; student commuting (from travel survey 2016).</t>
  </si>
  <si>
    <t>A correction was made to waste data after we submitted to Scottish Government amounting to an addition of 103 tCO2e, which changes the scope 3 from 34673 to 34776.The increase is attributable to CHP being down as well as a significant rise in business travel, which we are able to capture in greater detail, using Carbon Guru reporting. The total includes business travel (17381 tCO2e) and staff &amp; student commuting (from travel survey 2016).</t>
  </si>
  <si>
    <t>The total includes revised business travel 
 figure (14618 tCO2e) and staff &amp; student commuting (from travel survey 2018). Any small difference between our total from Carbon Guru and the Scottish Government total below is primarily due to differences in rounding of numbers.</t>
  </si>
  <si>
    <t>The total includes business travel (17803 tCO2e) and staff and student commuting (from travel survey 2018). Any small difference between our total for our Ecometrica platform and the Scottish Government total is primarily due to differences in rounding of numbers.</t>
  </si>
  <si>
    <t>Absolute carbon</t>
  </si>
  <si>
    <t>Absolute carbon/Zero by 2040</t>
  </si>
  <si>
    <t>Relative carbon</t>
  </si>
  <si>
    <t>Reuse - academic estate</t>
  </si>
  <si>
    <t>Reuse - student accommodation</t>
  </si>
  <si>
    <t>Waste reduction - academic estate</t>
  </si>
  <si>
    <t>Waste reduction - student accommodation</t>
  </si>
  <si>
    <t>Waste reduction - student catering</t>
  </si>
  <si>
    <t>Recycling/composting - academic estate</t>
  </si>
  <si>
    <t>Recycling/composting - student accommodation</t>
  </si>
  <si>
    <t>Recycling/composting - student catering</t>
  </si>
  <si>
    <t>Composting/AD - academic estates</t>
  </si>
  <si>
    <t xml:space="preserve">Composting - student catering </t>
  </si>
  <si>
    <t>Landfill diversion</t>
  </si>
  <si>
    <t>Staff commuting - increase foot travel</t>
  </si>
  <si>
    <t>Student commuting - increase foot travel</t>
  </si>
  <si>
    <t>Staff and student commuting - increase cycling</t>
  </si>
  <si>
    <t>Car driving</t>
  </si>
  <si>
    <t>University fleet - electric vehicles</t>
  </si>
  <si>
    <t>Parking permit holders - electric vehicles</t>
  </si>
  <si>
    <t>Energy reduction</t>
  </si>
  <si>
    <t>Decrease from other policy and behavioural change projects</t>
  </si>
  <si>
    <t>2025/26</t>
  </si>
  <si>
    <t>Our Climate Change Strategy sets an absolute target to reduce our emissions to 2007/8 baseline year levels by 2025; we have met this target. Our targets do not include staff and student commuting as we consider this out of scope due to issues of direct control over these emissions and the current difficulty in gathering robust data, although we report these to Scottish Government and elsewhere externally. In future we will be refining methodology and data collection for commuting and other scope 3 areas.</t>
  </si>
  <si>
    <t>University of Edinburgh Estates has conducted a flood risk assessment for critical engineering infrastructure (high voltage electricity networks and district heating). Risk assessments are undertaken for new builds as a matter of good practice. Building on this work and other responses to risks to operations, SRS and Estates developed a formalised adaptation framework to capture this existing work and extend it. The Framework reflects a whole institution approach, in keeping with the overarching Climate Change Strategy for the University. 
It identified the following high level risks:
Physical risks -  
• Increased flood risk, threatening the estate (particularly the historic environment); water shortages from drought in summers, affecting University-owned land;
• Changes in the balance between heating and cooling, leading to the need to adapt performance and design, construction, management and use of buildings and surroundingsPhysical and supply chain risks:
• Global energy market impacts affecting energy supplies and energy security, and disruption to global water supply and food supplies;
• Possible disruption of transport, energy and communication networks in Scotland and around the world, impacting markets and affecting supply chains
Reputational risks -  
• Lack of resilience in terms of physical and supply chain risks could mean that the University feels the effects of a potential decrease in student enrolment and international collaboration ambitions;
• Lack of action and collaboration on climate change adaptation, on the University’s direct premises and with external actors, could damage the University’s brand reputation for excellence in teaching and research, in addition to its vision to make impactful contributions to society more broadly.
The framework launched in May 2019 at the European Climate Change Adaptation conference and a new adaptation working group led by the Director of Estates Operations is currently facilitating comprehensive/granular mapping and ranking of risks at campus level, including decisions on what actions to take. 
The new sustainable design guidelines still under development, which will apply to new builds and existing buildings, will have adaptation embedded within them. aligned with the Adaptation Framework.</t>
  </si>
  <si>
    <t>Risk management procedures are undertaken by Estates in relation to each building on campus and adaptation is now on the Estates risk register. The Adaptation Framework collates existing practice and provides a holistic guide following the whole institution approach of the Climate Change Strategy. The Adaptation Framework asserts the following vision:
The University of Edinburgh will become more climate resilient, creating a sense of place on campuses and promoting wellbeing and biodiversity, as an integral part of the wider context of the city of Edinburgh.
The Framework proposes priority actions within a whole institution approach:
Priorities in research, learning and teaching - 
• Applying adaptation research to campuses as part of the city of Edinburgh and as part of living lab projects
• Comprehensive mapping and ranking of risks to research, especially where environmental conditions must be controlled for storage of materials (e.g. biobanking of medical, veterinary and biological samples in ULT freezers); but also risk assessment of potential disruption to supply chains (e.g. impact of interruption in liquid helium deliveries)
• Considering ways of teaching in the context of adaptation that can widen participation and enhance student experience in a changing climate (e.g. remote teaching options and teaching times)
• Inclusion of adaptation in induction materials that introduce the Climate Change Strategy
Priorities identified for operations and landscaping - 
• Comprehensive mapping and ranking of risks to the Estate including buildings, infrastructure services and natural environment and development of Estates adaptation risk management plan
• Ensuring adaptation is central in the development of the Edinburgh estates sustainable design principles for both new builds, existing buildings and their landscaped contexts
• Consideration of climate matching and surface water retention in landscaping, with possible testing of the Natural Capital Standard for Green Infrastructure and geodiversity approaches
• Further mapping of non-Estates (non-physical) risks (financial, student experience, other reputational, etc)
Priorities in renewables technology - 
• Considering value of local power generation and supply - solar
Priorities for partnership working - 
• Maintaining strong relationships within existing partnerships (Edinburgh Adapts, Edinburgh Living Landscape Partnership), including ensuring strong communication links with the City of Edinburgh Council
• Developing new local, regional and international partnerships to progress thinking and action in adaptation
• Exploring funding opportunities at UK and EU levels for innovative pilot projects to test on University campuses
Priorities for communications as part of a climate ready community - 
• Raising awareness of the importance of adaptation amongst staff and students through targeted events
• Raising public awareness of University projects in this space, considering how to communicate messages effectively, including signposting at sites</t>
  </si>
  <si>
    <t>Climate-related risks are managed by the departments with functional responsibility, with support from the Department for Social Responsibility and Sustainability.  Adaptation and climate risks are now in the Estates Risk Register.and a new adaptation working group has been formed to progress risk mapping and actions. Risks are also reviewed by the SRS Committee and relevant sub-committees. The comprehensive Adaptation Framework provides means to identify how future climate risks will be managed and addressed. It proposes review of the developed risk resilience plan every three years, with yearly review and updating of actions to be undertaken.</t>
  </si>
  <si>
    <t>The Adaptation Framework prioritising monitoring and evaluation to understand the impact of adaptation actions. The Adaptation Working Group will identify, evaluate and monitor adaptation actions, following Adaptation Scotland guidance to: assess climate threats and opportunities, assess climate risks and identify actions, report and implement, monitor and review.</t>
  </si>
  <si>
    <t>Our key priorities are:
1) Continuing to develop living lab research projects to apply to University operations
2) Continued comprehensive mapping and ranking of risks across the Estate, and considering non-physical risks, as part of adaptation strategy actions 
3) Ensuring that adaptation is fully considered in practice via guidance in the Edinburgh sustainable building design standard /use of the GI mapping tool
4) Strengthening and continuing to grow partnership for adaptation action at city, UK and international levels</t>
  </si>
  <si>
    <t xml:space="preserve">The University Procurement Strategy 2019 (see https://www.ed.ac.uk/procurement/policies-procedures/university-procurement-strategy-annual-procurement) supports University Strategy 2030 and priorities are led by SRS Committee and the SRS Department. The Strategy notes that University Procurement aims include priorities for Social Responsibility and Sustainability (SRS) - how we prioritise and monitor risks and benefits, delivering impact for society, and link to related activities led by SRS Committee e.g. using shared tools to prioritise, and assessing against the flexible framework for progress on:  Modern Slavery Act,  Good Food Policy, Zero by 2040, Community Engagement. 
Procurement matters in the University as it not only delivers value for money but sets the tone for ethical business and responsible dealings with our commercial partners. The University also considers insisting on appropriate and proportionate contract conditions that provide assurances on fair and ethical supply chains, both contracting directly or via main contractors or with collaborators. The Procurement Office is working with the SRS Department, and budget holders from different areas of the University, to build on our existing sustainable procurement procedures in order to comply with the Sustainable Procurement Duty as well as to meet the University s aspirations on social responsibility, sustainability, fair trade and the Scottish Government's Business Pledge. Please see SRS Procurement pages at https://www.ed.ac.uk/about/sustainability/about/programmes/fairness-trade-sustainable-procurement/srs-impacts-supply-chains
As part of a two year carbon reporting project, SRS and the Procurement Office investigated ways to better understand carbon emissions from University procurement. We aimed to identify our main sources of emissions (outside of business travel, which we already capture). This work not only benefits the University of Edinburgh but could contribute to a sector-wide approach to capturing and reporting emissions from procurement. 
Currently, a spend-based methodology is recommended by Higher Education Statistics Agency (HESA). Postgraduate Business School students tested non-spend methodologies based on GHG Protocol guidance (e.g. supplier specific, hybrid and average data), in areas where we believed that data was most robust; part of this testing was meant to include comparing emissions calculated using these methods to spend method calculations. The project had the following objectives:
" Calculate it differently (with GHG methods), working with suppliers to gather required data/illustrate potential savings clustered in categories: Deliveries (including labs), Food, Construction
*      Align with carbon goals 2040 and provide any guidance to partners/network
" Specify key business partners correlated with main emissions 
" Provide carbon savings and consider innovative off-setting activities related to sequestration and biodiversity that align with our biodiversity strategy and its tools (GI mapping application)
Due to data gaps, the project did rely more heavily on the spend-based method, but students provided valuable recommendations that we are currently discussing.
We are working with laboratory consumables suppliers after including flexible requirements for suppliers to provide data of use for our emissions calculations, requirements based on type of supplier. Work like this, in collaboration with the rest of the public sector and our suppliers, will lead towards identification of the GHG hotspots in our spend and practical, repeatable actions we can take to address these. </t>
  </si>
  <si>
    <t>The University uses available shared tools such as Sustainable Procurement Prioritisation Tool and the Flexible Framework assessment tool (working towards the highest level (5) wherever possible). In 2019, SRS colleagues completed a benchmarking of University procurement against the ISO 20400 Sustainable Procurement guidance, leading to recommendations. Assessments of social responsibility and sustainability issues across a number of procurement spend categories have been undertaken to identify risks and to raise awareness of the range of issues that arise when buying goods and services. 
The Sustainable Public Procurement Prioritisation Tool has been used to review high-risk categories including estates, food and catering, information and communication technology, laboratories and travel. Risks and opportunities are considered at each stage of the lifecycle from extraction of raw materials, through manufacture, logistics, use and end-of-life/re-use. These risk assessments inform our annual Procurement Category Strategies. Each Strategy contains a sustainability section where upcoming high-priority procurements and risk mitigation actions are identified, including climate where relevant.
The University is working to embed consideration of climate action into its procurement. In addition to adoption of related Scottish Sustainable Procurement guidance, we have worked with partners within the University to engage suppliers in carbon accounting and practical GHG emissions reductions. 
Climate action case studies:
•	Supplier emissions reporting measures informed by the GHG Protocol standard were recently included in a major Life Sciences Consumables Dynamic Purchasing System procurement. 
•	The Procurement team is helping to deliver a £250,000 Scottish Funding Climate Emergency Project with the Edinburgh Centre for Carbon Innovation to build capacity for effective procurement of low and zero carbon built environments. 
•	The Procurement team is represented on the Scottish Governments cross-sector Procurement and Climate Forum monitoring and reporting panel, helping the public sector navigate and leverage GHG reporting to contribute to Paris Agreement targets. 
•	The Procurement team engaged eight University masters students in projects to create a “Zero Carbon Finance Team” and also to test innovative ways to calculate Scope 3 Procurement emissions. The results of Scope 3 project were shared with the HE sector in an EAUC event. 
•	In 2020, Procurement also worked with our Edinburgh Centre for Carbon Innovation to develop a foresight report supported by EIT Climate KIC exploring climate action in procurement and the potential of collaborative action. 
Regarding student projects, one group of students helped explore the mechanics and potential benefits of establishing carbon budgets and internal carbon pricing, while the other used the GHG protocols to assess CO2 embodied emissions in a building project and against the University’s catering food spend. This work provided very useful evidence about impactful GHG hotspots in our procurement spend, in particular food (meat and dairy) and the huge impact that project steel and concrete have in comparison with other types of Scope 3 emissions. We are working with Estates and our Sustainability office, as well as other Universities and public sector bodies, to determine the best and most efficient ways to draw on work like this to help our strategy. We plan to revisit work with students in the Spring of 2021 and hope this engagement between professional services and students continues to form part of our all-institution approach.</t>
  </si>
  <si>
    <t>The standard of this report has been verified internally by members of the Department for Social Responsibility and Sustainability, Estates and Procurement.</t>
  </si>
  <si>
    <t>External verification has been undertaken for 2015/16, 2016/17, 2017-18, 2018/19 data submitted to the Ecometrica platform. This will continue to be undertaken every year, currently by Sweco.</t>
  </si>
  <si>
    <t>N/A</t>
  </si>
  <si>
    <t>Elizabeth Vander Meer</t>
  </si>
  <si>
    <t>Research and Policy Manager (climate change and biodiversity)</t>
  </si>
  <si>
    <t xml:space="preserve">The University's Climate Change Strategy 2016-26, Zero by 2040, embraces a whole institution approach, which includes ambition to influence emissions beyond our institutional (operational) boundaries through research, learning and teaching, as well as future investment in renewables and continued investigation of sequestration opportunities. 
The University conducts world leading research addressing climate change and sustainability issues, responding with multi-disciplinary and high-impact research across a range of disciplines. This research spans behavioural and social change, cultural and technology studies, policy, law and business in the College of Humanities and Social Science. Research in the College of Science and Engineering includes development of emissions mitigation technologies, approaches to sequestration, alternative energy sources, offshore renewables and power systems. 
International climate experts gathered in Edinburgh at the start of April 2019. The United Nation’s Intergovernmental Panel on Climate Change and ClimateXChange met in Edinburgh to launch their work on the Working Group III contribution to the Sixth Assessment Report. Hosted by the Scottish Government, more than 180 authors from more than 65 countries came together for one week to start preparing a first draft of the report, due to be finalized in July 2021.
The Edinburgh Centre for Carbon Innovation (ECCI) at the University of Edinburgh (http://edinburghcentre.org) has wide-ranging impact, bringing together low carbon leaders and practitioners from business, finance and the public sector to accelerate and catalyse large-scale low carbon projects. The Centre harnesses academic staff expertise from across the University of Edinburgh and beyond, influencing and shaping its development towards impact. The Centre plays a key role in initiatives like Place-Based Climate Action Network (PCAN), the Edinburgh Earth and Environment Doctoral Training Partnership and SAGES (the Scottish Alliance for Geoscience, Environment and Society). It is also the base for and jointly manage ClimateXChange, Scotland's centre of expertise on climate change and the Sustainable Scotland Network (SSN), Scotland’s largest network of public sector sustainability professionals. The ECCI continues to set the brightest new climate start-ups on the road to success with dedicated start-up support programmes. In 2019, 22 new cutting-edge Scottish businesses were supported through the Climate-KIC Accelerator and Greenhouse business support programmes. The entrepreneurs taking part secured funding of over £1.75 million in investments and prize money and received an impressive 54 awards.
The Edinburgh Climate Commission (www.edinburghclimate.org.uk) was established in February 2020, bringing together key organisations and actors from across the city and from the private, public and third sectors. The Commission aims to accelerate action and impact on climate change in the city, and provides independent, expert and authoritative advice to enable and support the best choices being made for Edinburgh. It is co-sponsored by the ECCI at the University of Edinburgh and City of Edinburgh Council.
The University provides a vast range of learning and teaching opportunities for students. This includes the online MSc Carbon Management degree programme, which is a ground-breaking development of our award-winning campus-based MSc Carbon Management. It will provide students with high-level knowledge, skills and training in the business, economics and science of carbon management. The University hosted the world’s first MSc Carbon Finance degree programme (now called MSc Climate Change Finance and Investment). 
</t>
  </si>
  <si>
    <t>Partnership - Participation as part of the Steering Group for Edinburgh Adapts</t>
  </si>
  <si>
    <t>Edinburgh Council</t>
  </si>
  <si>
    <t>Adaptation actions agreed for the city of Edinburgh</t>
  </si>
  <si>
    <t>participant</t>
  </si>
  <si>
    <t>Partnership - Participation in ESDP work for Edinburgh</t>
  </si>
  <si>
    <t>Sustainable development strategies for Edinburgh</t>
  </si>
  <si>
    <t>Partnership - Behaviour change programmes</t>
  </si>
  <si>
    <t>Encouraging repair, reuse and recycling</t>
  </si>
  <si>
    <t>Partnership - Participation in EAUC network activities</t>
  </si>
  <si>
    <t>Partnership - Participation in International Sustainable Campus Network</t>
  </si>
  <si>
    <t>Knowledge exchange</t>
  </si>
  <si>
    <t>Partnership - Collaboration with Edinburgh World Heritage on PCAN project</t>
  </si>
  <si>
    <t xml:space="preserve">Developing a climate risk/adaptation framework for heritage sites </t>
  </si>
  <si>
    <t>Partnership - leading GI mapping pilot to improve green / blue spaces for adaptation and biodiversity as part of Edinburgh Council-led project Thriving Green Spaces</t>
  </si>
  <si>
    <t>Follow on project from our GI mapping on campuses for climate change adaptation and biodiversity</t>
  </si>
  <si>
    <t>Partnership and capacity/skills buildings - European and international exchanges</t>
  </si>
  <si>
    <t>Exchange of knowledge within the HE sector, worldwide</t>
  </si>
  <si>
    <t>Partnership - Higher Education Procurement Authority (HEPA) Responsible Procurement Working Group</t>
  </si>
  <si>
    <t>Partnership - Principles for Responsible Investment (PRI)</t>
  </si>
  <si>
    <t>Partnership - Sustainable Scotland Network</t>
  </si>
  <si>
    <t>Food and drink</t>
  </si>
  <si>
    <t xml:space="preserve">Biodiversity </t>
  </si>
  <si>
    <t>Lead</t>
  </si>
  <si>
    <t>Revised biodiversity policy and final draft of the biodiversity strategy awaiting approval by executives but we are already expanding on actions already taken for biodiversity on our campuses and in the city. Priorities are: 
Research, learning and teaching
•	Tracking University research and courses relating to biodiversity
•	Ensuring embedding of experiential and outdoor learning in relevant strategies (e.g. Learning and Teaching Spaces strategy)
•	Expanding living lab projects in biodiversity through coursework, placements, internships and volunteering (for instance, proposing student projects to conduct biodiversity audits and to trial a tool to map green spaces on campuses)
•	Considering and mapping opportunities for research, learning and teaching relating to land acquisition through the RELCO group
Geodiversity and species diversity
•	Map campuses and surrounding natural/green spaces, considering geodiversity, to identify areas that could be enhanced through greater connectivity and to identify target sites for biodiversity projects, with continual consideration of adaptation
•	Continue to minimise use of herbicides/pesticides through use of natural alternatives, to eventually reach zero herbicide/pesticide and zero artificial fertiliser use
•	Audits of geodiversity and species diversity across each campus and accommodation location, referring to species audits undertaken for Kings Buildings in 2009 and Pollock Halls in 2010
•	Continue composting grass and leaf cuttings to produce soil improver
•	Consideration of humane methods to manage common species labelled “pests”, such as mice in our buildings
Greening buildings and campus green and blue networks
•	Ensure visibility/standardisation of biodiversity actions in the new T46 guidelines and Estates Sustainable Design
•	Trials of the Scottish Wildlife Trust Natural Capital Standard for Green Infrastructure or similar, and alignment with the Estates Landscaping Guide which is under development; in collaboration with IS and SWT, SRS to pursue development of a tool to map green spaces on campuses (through successful Student Experience grant)
•	Update of Biodiversity Policy 2012
Community and place-making
•	Raising awareness of University activities for biodiversity on campuses through a communications plan – web presence, signage on campuses to explain different areas for biodiversity including consideration of information board maps (using SRS map) at uni locations alongside GI mapping app, supporting photovoice activity yearly, providing platform for review of greenspaces on campuses and tours 
•	Restore and connect target locations and elsewhere for interaction biodiversity and for student/staff wellbeing – consider links to new student well-being centre at 7 Bristo Square, and develop coordinating role to consider possibilities for food growing and biodiversity spaces; linking biodiversity/green spaces more clearly with health and wellbeing
•	Identifying/mapping areas on campuses to set aside for food growing and developing a programme for staff and students
•	Ensure that community grants are considered for biodiversity projects, and consider other grant opportunities (internally such as student experience, and externally such as Green Infrastructure Fund, etc)
•	Development of links to the Centre for Sustainable Forests and Landscapes and student calls for a legacy forest on campuses
•	Ensure links with Procurement in relation to biodiversity
•	Engagement and creating community with biodiversity on campuses through living lab projects and volunteering for students, staff and local communities, with volunteer days, University of Edinburgh Friends of groups
•	Maintain existing partnerships (e.g. Edinburgh Living Landscape Partnership) and establish or grow others both nationally and internationally (e.g. Biophilic Cities Network) and ensure alignment of our actions where appropriate with partners’ work</t>
  </si>
  <si>
    <t>Key projects include: hedgehog friendly campus campaign, GI mapping, green communities (growing on campuses, walks for wellbeing, etc), with the aim to undertake campus-wide species surveys in Spring 2021, among other actions.</t>
  </si>
  <si>
    <t>Good Food Policy - please see details under Procurement, section 5</t>
  </si>
  <si>
    <t>Partnership working</t>
  </si>
  <si>
    <t>Multi-location Lighting upgrades</t>
  </si>
  <si>
    <t>Multi-location Lighting Upgrade</t>
  </si>
  <si>
    <t>Transfomer Replacements - Kings Buildings</t>
  </si>
  <si>
    <t>CAV to VAV - Lab 29 Joseph Black</t>
  </si>
  <si>
    <t>Informatics Forum UPS replacement</t>
  </si>
  <si>
    <t> Joseph Black Building - Nitrogen Compressor</t>
  </si>
  <si>
    <t>Laboratory Freezer Replacements</t>
  </si>
  <si>
    <t> Joseph Black Building - Thomas Group Autocolumn</t>
  </si>
  <si>
    <t>SRS engagement activities</t>
  </si>
  <si>
    <t>Scottish Funding Council</t>
  </si>
  <si>
    <r>
      <rPr>
        <sz val="11"/>
        <rFont val="Arial"/>
        <family val="2"/>
      </rPr>
      <t>Sustainable Campus Fund</t>
    </r>
  </si>
  <si>
    <r>
      <rPr>
        <sz val="11"/>
        <rFont val="Arial"/>
        <family val="2"/>
      </rPr>
      <t>Scottish Funding Council</t>
    </r>
  </si>
  <si>
    <t>Scottish Funding Council + Sustainable Campus Fund</t>
  </si>
  <si>
    <t>Sustainable Campus Fund</t>
  </si>
  <si>
    <t>SRS</t>
  </si>
  <si>
    <r>
      <rPr>
        <sz val="11"/>
        <rFont val="Arial"/>
        <family val="2"/>
      </rPr>
      <t>Grid Electricity</t>
    </r>
  </si>
  <si>
    <t>Grid Electricity</t>
  </si>
  <si>
    <t>Gas</t>
  </si>
  <si>
    <t>Lighting upgrades to 10 buildings, including new LED fittings and controls. Areas with T5s retained existing lighting, all other fittings replaced.</t>
  </si>
  <si>
    <t>Lighting limited area upgrades across 17 projects, inclduing new LED fittings and controls.</t>
  </si>
  <si>
    <t>11 transformers replaced on Kings Buildings HV network.</t>
  </si>
  <si>
    <t>32 fume cupboards were upgraded to have auto-sash controllers coupled with VAV control to supply / extract ventilation.</t>
  </si>
  <si>
    <t>UPS loading revewed and reduced and UPS replaced with a higher efficiency model</t>
  </si>
  <si>
    <t>Nitrogen compressor replaced with new, more efficient model</t>
  </si>
  <si>
    <t>9 projects to replace mainly ULT freezers in labs, also one -20 replacement</t>
  </si>
  <si>
    <t>Installed automated column chromatography machine to eliminate manual column chromatography</t>
  </si>
  <si>
    <t>Our Climate Change Strategy sets the intensity emissions target to reduce emissions per £M turnover by 50% (to 78 tCO2e) from a 2007/8 baseline of 156 tCO2e per £M turnover. We have now met this target. Our targets do not include staff and student commuting, although we do report these to Scottish Government and elsewhere externally</t>
  </si>
  <si>
    <t>Our Climate Change Strategy sets a target to be a zero carbon university by 2040 - this is achievable through proposed investments in renewables, and possibly woodland and/or peatland restoration in Scotland.</t>
  </si>
  <si>
    <t>2022/23</t>
  </si>
  <si>
    <t>The University through its world-leading research is contributing towards a better understanding of climate change and its impacts on the natural environment, for instance through our School of Geosciences. Specific projects have been listed.</t>
  </si>
  <si>
    <t>The University through its landscape management aims to promote and sustain local biodiversity systems. The Climate Change Strategy 2016-26 calls for organisational alignment and a review and update of the existing University biodiversity policy - a new policy and strategy are in final draft and are linked closely with the adaptation framework.</t>
  </si>
  <si>
    <t>The University through its landscape management aims to promote and sustain local biodiversity systems. The Climate Change Strategy 2016-26 calls for organisational alignment and a review and update of the existing University biodiversity policy - a new policy and strategy are in final draft and link closely with the adaptation framework.</t>
  </si>
  <si>
    <t>The University through its world-leading research is contributing towards developing new energy systems and low carbon technologies, as well as contributing to understandings of how climate change impacts the built environment and infrastructure. The Climate Change Strategy 2016-26 emphasises the importance of considering the built environment and surroundings - a review of the University's current understandings of estates sustainable design practice has been undertaken and new bespoke guidelines are in development, which include consideration of adaptation measures. The adaptation framework also aligns with design guidelines and provides related priorities for action.</t>
  </si>
  <si>
    <t>The University through its world-leading research is contributing towards developing new energy systems and low carbon technologies, as well as contributing to understandings of how climate change impacts the built environment and infrastructure. The living lab approach encourages academic staff and students to apply their research to University operations, with a view to mitigation and adaptation in relation to buildings and infrastructure. The Climate Change Strategy 2016-26 emphasises the importance of considering the built environment and surroundings through development of new estates sustainable design guidelines, which include consideration of adaptation measures. An aligned adaptation framework provides for further management.</t>
  </si>
  <si>
    <t>The University incorporates resilience measures in its Estates development planning and landscape management. The development of the new adaptation framework strengthens current approaches to increase resilience and sustain and enhance benefits and services.</t>
  </si>
  <si>
    <t>The University through its world-leading research is contributing towards a better understanding of climate change and its impacts. This includes research on low carbon technologies, policies and law. The Energy and Society Research Group in the School of Social and Political Science, for example, contributes to understandings.</t>
  </si>
  <si>
    <t>The University through its community relations and public engagement aims to increase awareness of the impacts of climate change on its students, staff and local community. This has been delivered through public lectures, online learning and degree programmes, examples noted in previous sections. A research hub is also being considered to showcase University research in climate change mitigation and adaptation, with the aim of raising awareness.</t>
  </si>
  <si>
    <t>The University is developing a strand within adaptation and biodiversity that addresses health and wellbeing, which could be expanded to include consideration of this issue (although it is more likely to remain focused on the importance of green spaces to health and wellbeing).</t>
  </si>
  <si>
    <t>As a truly global university, Edinburgh aims to make a significant sustainable and socially responsible contribution to the world. The University's new Strategy 2030 has the Sustainable Development Goals embedded in whole organisation reporting of University impact. It notes that the University will not grow for growth's sake, and the vision includes being on track to be a zero carbon University by 2040.
The University enables impact through research, graduating students equipped to address global challenges. University researchers increasingly focus on global challenges, conducting research with impact that feeds into climate change mitigation and adaptation approaches. The University is also a leader in learning and teaching in the area of climate change, with undergraduate offerings as well as postgraduate courses. Student involvement and the student experience will continue to be integral to the success of climate action; we have expanded student living lab opportunities in this space significantly. University campuses in Edinburgh generate emissions from their operations, and the "Zero by 2040" Climate Change Strategy 2016-26, launched at the end of 2016, addresses both the need for research and teaching in climate change as well as reducing operational emissions, and investing responsibly. A climate change adaptation framework has been approved and launched and a related biodiversity strategy is finalised and awaiting approval, providing steers for institutional action.The University is embedded in the city of Edinburgh and makes contributions through local partnerships with the city council and other community organisations on climate change issues. We are also engaging with European and other universities internationally for learning and exchange on addressing climate change and more widely on sustainability issues.</t>
  </si>
  <si>
    <t>The Social Responsibility and Sustainability Committee (SRSC) provides climate change governance for the University and will review and monitor the Climate Change Strategy 2016-26 on behalf of the Senior Leadership Team (SLT) and University Executive (UE). A mid-term review will be conducted in 2021 to gauge progress against the strategy and assert any new measures needed to meet proposed targets. Reviews will lead to continual assessment of both targets and means to achieve these targets. Further information on the Climate Strategy 2016-26 is available online at www.ed.ac.uk/about/sustainability/themes/climate-change/climate-strategy.
The Sustainable Operations Advisory Group (SOAG) was replaced by the Sustainability Strategy Advisory Group (SSAG) from October 2017 to October 2020. The new group set strategic direction for sustainability issues and provided advice and a performance review function. However this group has been wound up and these actions will be undertaken by the SRSC. The Utilities Working Group provides screening for Sustainable Campus Fund projects and a forum for discussion on energy related carbon mitigation.The Department for Social Responsibility and Sustainability (SRS) functionally leads on climate change. Estates functionally leads on sustainable operations such as biodiversity, energy management, landscape management, travel and waste, with support from SRS. Accommodation Services functionally lead on food.
A new academic lead for Climate Responsibility and Sustainability was appointed in 2019, providing the University Executive with a holistic view of what the University is doing across its research, teaching and operations. The lead joins up work on climate responsibility and sustainability across the University and presents it to senior University staff, so the decisions they make are informed by this work and the University continues to progress on these issues.</t>
  </si>
  <si>
    <t>The new Strategy 2030 has the Sustainable Development Goals embedded in whole organisation reporting of University impact. It notes that the University will not grow for growth's sake, and the vision includes being on track to be zero by 2040.</t>
  </si>
  <si>
    <t>Deacrease in expected growth in flights for business as noted in the Climate Change Strategy</t>
  </si>
  <si>
    <t>2021/22</t>
  </si>
  <si>
    <t>The University integrated transport plan 2017-21 sets a target to increase the proportion of staff travelling on foot to the University to 30% (in 2016 the percentage was 25%).</t>
  </si>
  <si>
    <t>The Waste Strategy sets out a 10% reduction to 66kgs by 2022/23</t>
  </si>
  <si>
    <t>The Waste Strategy sets out a 10% reduction to 59kgs by 2022/23</t>
  </si>
  <si>
    <t>The Waste Strategy sets out a 10% reduction to 63kgs by 2022/23</t>
  </si>
  <si>
    <t>The Waste Strategy sets out a 10% increase in reuse against a baseline of 5% reuse - academic estate</t>
  </si>
  <si>
    <t>The Waste Strategy sets out a reuse rate of at least 90% fir furniture and equipment resulting from refurbishments - student accommodation</t>
  </si>
  <si>
    <t>The Waste Strategy sets out an 80% increase in recycling/composting by 2022/23 against a baseline of 52%</t>
  </si>
  <si>
    <t>The Waste Strategy sets out an 80% increase in recycling/composting by 2022/23 against a baseline of 41%</t>
  </si>
  <si>
    <t>The Waste Strategy sets out an 80% increase in recycling/composting by 2022/23 against a baseline of 66%</t>
  </si>
  <si>
    <t>The Waste Strategy sets out a 40% reduction in food waste to 36 tonnes from baseline</t>
  </si>
  <si>
    <t>The Waste Strategy sets out a 40% reduction in food waste to 34 tonnes from baseline</t>
  </si>
  <si>
    <t>The Waste Strategy sets out maintaining the current 99% diversion of waste from landfill</t>
  </si>
  <si>
    <t>The University integrated transport plan 2017-21 sets a target to increase the proportion of students travelling on foot to the University to 60% (in 2016 the percentage was 57%).</t>
  </si>
  <si>
    <t>The new University integrated transport plan 2017-21 sets a target to increase the proportion of students and staff cycling to the University to 15% (from 13% in 2016).</t>
  </si>
  <si>
    <t>The new University integrated transport plan 2017-21 sets a target to reduce car driving overall to 29% or less at each University campus (excluding Easter Bush), matching the Edinburgh Council Local Transport Strategy Target.</t>
  </si>
  <si>
    <t>The new University integrated transport plan 2017-21 sets a target to increase the proportion of electric vehicles in the University fleet from 4% in 2016-17 to 30%</t>
  </si>
  <si>
    <t>The new University integrated transport plan sets a target to increase the proportion of parking permit holders using an electric vehicle from 0.4% in 2016-17 to 2%.</t>
  </si>
  <si>
    <t>Decrease in tCO2e from other policy and behavour change estimated, as noted in the Climate Change Strategy</t>
  </si>
  <si>
    <t>Savings estimated from Energy Reduction Campaign of 8363 tCO2e by 2025 as noted in the Climate Change Strategy</t>
  </si>
  <si>
    <t>Energy engagement is assumed to save ca. 1.8GWh annually (1% of utility bill)</t>
  </si>
  <si>
    <t>Estimated annual savings from Sustainable Campus Fund (206), Savings from Scottish Funding Council projects (467); Energy Engagement (227 estimated)</t>
  </si>
  <si>
    <t>Savings from Scottish Funding Council projects</t>
  </si>
  <si>
    <t>In previous years not separated into different sources and counted in Electricity</t>
  </si>
  <si>
    <t>Business travel (half of what we reported in previous years due to the lockdown)</t>
  </si>
  <si>
    <t>We estimate savings from transition to electric vehicles (where possible) at 800 tCO2e by 2025/26 - over the course of the 10 year Climate Change Strategy</t>
  </si>
  <si>
    <t>WarpIt</t>
  </si>
  <si>
    <t>Reuse programme</t>
  </si>
  <si>
    <t>Estimated annual savings from Sustainable Campus Fund (206), Savings from Scottish Funding Council projects (467); Energy Engagement (553 estimated)</t>
  </si>
  <si>
    <t>Total reported for 2014/15 (8500 from CHP), total reported for 2015/16 (16871), total of projects calculated for 16/17 (13188), total 17/18 (3766), total for 18/19 (1961.59), total for 19/20 (1316)</t>
  </si>
  <si>
    <t xml:space="preserve">The Procurement Office internal sustainability group organises procurement response to key UoE commitments, including the Zero by 2040 University Climate Strategy. We are also mapping activity in procurement to the Sustainable Development Goals, including on Climate Action, and also engaging with those who develop Financial Business cases at the University to ensure the action on emissions reduction is practically incorporated into UoE procurement wherever it is appropriate and will have the most impact.
The Scottish Government (based on United Nations) Flexible Framework assessment tool, continues to be used by the University to assess its level of sustainable procurement overall performance and the actions required for improvement. The University uses the fool Scottish Government prioritisation and test toolset to implement the Sustainable Procurement Duty, which will help the University to embed appropriate and consistent measures to leverage procurement to improve social, economic and environmental outcomes.
Modern Slavery. 
The University publishes a statement regarding the Modern Slavery Act 2015 which sets out our approach to ensure that slavery and human trafficking is not taking place in our supply chains or in any part of our activities. 
Fair Trade Policy
The University’s Fair Trade Policy explains our commitment to purchasing fairly traded products and promoting fair trade principles. 
Food Policy: 
The Good Food Policy will be kept under review to deliver a relevant approach to regulated procurements involving the provision of food, and research in animal welfare will be kept under review by SRS Committee and catering team. 
2019/20 Good Food Implementation Plan update and good food actions, Accommodation Catering and Events (ACE) at University of Edinburgh:
-        Improved drinking water provision by implementing the recommendations of the drinking water review (installing water points around campus). ACE also increased bottled water prices and began selling reusable Dopper bottles – probably best for this to go in waste / circular economy section.
-         Healthy food ranges were developed and expanded in 2019/20, with an increase in the proportion of plant-based and vegetarian items on sale. 
-        Coffee grounds are now recycled into fertilizer by a Glasgow-based company. 
-         From 2018/19, only paper straws are available for purchase in our cafes. 
-        We increased our cup tax from 25p to 30p. Since the tax was introduced we have seen a 46% reduction in disposable coffee cup purchases, up to March 2020.
-         ACE continue to hold a 2 star rating from the Sustainable Restaurant Association
Key priorities in 2020/21 will include: 
•	Reviewing our catering practices against the University’s climate commitments to ensure alignment
•	Maintaining our 50% vegetarian/plant-based commitment
•	Pursuing measures to remove single use plastics and disposable items from our catering service, in line with the University’s zero waste ambition
•	Increasing the number of fairly traded products and ingredients we source 
•	Establishing a Good Food Working Group to oversee implementation of our Good Food Policy going forward </t>
  </si>
  <si>
    <t>We approach this and the future year section by presenting our relative emissions. Our GIA has increased slightly in 2019/20 - our carbon intensity/relative emissions for GIA have slightly decreased since 2018/19</t>
  </si>
  <si>
    <t>Staff numbers have increased compared to 2018/19 but carbon intensity/relative emissions per staff member have decreased.</t>
  </si>
  <si>
    <t>Student numbers have increased - due to a decrease in total carbon emissions our carbon intensity/relative emissions per student have decreased compared to 2018/19.</t>
  </si>
  <si>
    <t>We continue to expect a decrease in our total emissions and only slight increase in the estate resulting in a decrease in relative emissions</t>
  </si>
  <si>
    <t>We continue to expect a decrease in electricity use and in other areas noted for 2019/20, thus leading to a decrease relating to service provision</t>
  </si>
  <si>
    <t>We may see a decrease in staff numbers for 2020-21 due to Covid-19 impacts, but we will also see a decrease in total emissions so we expect a decrease in relative emissions (per staff member)</t>
  </si>
  <si>
    <t>We may see a decrease in student numbers due to the impact of Covid-19, but we will also see a decrease in total emissions, so we again expect a decrease in relative emissions (per student)</t>
  </si>
  <si>
    <t>Contractor vehicles</t>
  </si>
  <si>
    <t>Hazardous</t>
  </si>
  <si>
    <t>Closed loop</t>
  </si>
  <si>
    <t>Open loop</t>
  </si>
  <si>
    <t>Includes: books, cardboard, mixed paper and board, wood</t>
  </si>
  <si>
    <t>ERWMENE</t>
  </si>
  <si>
    <t>Residential waste anaerobic digestion</t>
  </si>
  <si>
    <t>Residential waste mass used to create energy</t>
  </si>
  <si>
    <t>Staff commuting</t>
  </si>
  <si>
    <t>Student commuting</t>
  </si>
  <si>
    <t>ERWMADI</t>
  </si>
  <si>
    <t>Closed loop mixed commercial and industrial</t>
  </si>
  <si>
    <t>The total includes business travel (10391) and staff and student commuting (from travel survey 2019). Any difference this year between our total here and SG total below is due primarily to differences in rounding numbers.</t>
  </si>
  <si>
    <t>The Zero by 2040 Climate Change Strategy for the University of Edinburgh sets out areas of action, which we continue to progress.
Five priorities for the coming year fall into the Strategy's key strands of: 
- Research, learning and teaching and living lab 
- Reducing our operational emissions - Leveraging investments  
- Adaptation and biodiversity 
- Continuing to develop partnerships
The University will continue to promote research to encourage wider public understanding of the challenges and solutions of climate change, and ensure that all students have the opportunity to understand how their area of study will be impacted by climate change. Be Sustainable, a free online course, provides staff and students with information on sustainability and ways to contribute to University progress in areas such as energy, resource efficiency, travel, food and labs, as part of SRS Learning and Development (https://www.ed.ac.uk/about/sustainability/about/programmes/be-sustainable-training). Be Sustainable Online Training to date has had 2975 staff and students, this includes 742 in academic year 2019-20. Over 100 students since 2019 have participated and completed the Social Responsibility and Sustainability Student Pathways initiative, providing students with an opportunity to develop knowledge and transferable skills around the climate crisis and Sustainable Development Goals. In 2019, the University launched its Sustainability Champions Network. Open to all staff and students, the network is designed to support those who are interested in learning how to live and work in a more sustainable way. To date more than 500 staff and students signed up. In 2019, the University piloted Carbon Literacy Online Training, which will be rolled out to staff and students in academic year 2020-21.
Equally, living lab projects in the climate mitigation and adaptation spaces are being encouraged and further expanded. We were a key partner in the European Students Sustainability Auditing Project, a three year project funded by Erasmus + which aimed to better understand how universities are addressing social responsibility issues such as climate change. Students were trained as auditors and completed one week audits of participating institutions; other partners included Kaunas University of Technology and the University of Porto (further information available online www.essaproject.eu)  The University has supported establishment of the Low Carbon College with Shanghai Jiao Tong University, extending its influence and impact through teaching and international research (www.ed.ac.uk/news/2018/china-launches-first-low-carbon-college-with-exper). 
Programmes to reduce operational emissions target electricity, gas and travel, key drivers of University emissions. Programmes that will continue to be prioritised include the energy reduction engagement programme and Sustainable Campus Fund, Sustainable Labs as well as renewables projects funded through the Scottish Funding Council. Approaches to reduce business travel emissions were trialled during 2018/19 and we now have a Climate Conscious Travel project to push change. Successful programmes such as the Sustainability Awards (a large-scale engagement programme focused on encouraging positive behaviours in laboratories, offices and student residences) will continue. Projects are underway to reimagine University approaches to carbon performance in IT and building design, having the potential to deliver significant savings and emissions reductions; sustainable design guidelines are currently in a revision phase, to update standards to meet the changing context. A programme to improve metering is underway to ensure that the University has a better understanding of operational emissions. 
Investments in renewable energy (solar PV) have been made, and direct carbon offsetting through different carbon sequestration approaches (reforestation, peatland restoration) is still under consideration. Research investment in climate change continues, focused for instance on identifying the threats climate change poses, particularly to some of the world's most vulnerable communities, and developing innovative technologies to help mitigate these threats. The University has the priority of fully divesting from fossil fuels by the start of 2021 and we are on track, including direct equities and tracker funds. We also maintain the commitment to invest up to £60m in positive investments like renewables and sustainable technology. We have updated our annual exclusions list for coal and tar sands. We have calculated the weighted carbon intensity of our investments (google for the definition) and seek to reduce the intensity over time.
Launch in 2019 of a formalised adaptation framework and continued work on renewing biodiversity policy and strategy ensure progress in these areas, making visible what the University already undertakes in these areas and also extending actions for the benefit of staff, students and a wider community including biodiversity within the city of Edinburgh.
We continue to develop partnerships at local, national and international levels for capacity building, knowledge exchange and cooperative action on climate change. EAUC Scotland has provided key partnership working, supporting FE and HE in climate change action. Deputy Director of SRS has been an EAUC Office Bearer since 2015 and a Scottish Convener since 2018, while the Director and other staff have been active members; this relationship will continue, linking the University to other universities in Scotland and beyond. We engage with and have been approached by universities in Belgium, Denmark, Finland, Germany, Netherlands, as well as Canada, Chile, China and the United States, to name a few.
The University recognises the climate and ecological emergencies and will ramp up action through an updated climate change strategy in 2021, learning from the pandemic and ensuring a green and socially responsible recovery as an institution and contributing to national goals.</t>
  </si>
  <si>
    <t>Partnership - COP26 University Network</t>
  </si>
  <si>
    <t>Partnership - International Universities Alliance</t>
  </si>
  <si>
    <t>participant - Dave Reay, lead for Education and Skills stream</t>
  </si>
  <si>
    <t>participant - Sandy Tudhope lead for UoE</t>
  </si>
  <si>
    <t>Leading climate change research universities collaborating to develop insights and action</t>
  </si>
  <si>
    <t>Partnership - Universitas 7 (U7+)</t>
  </si>
  <si>
    <t>participant - James Smith, lead UoE contact, Principle 3 sustainability - Pete Higgins and Michelle Brown UoE contacts</t>
  </si>
  <si>
    <t>Bringing together universities from G7+ countries around key principles to facilitate discussion and action on global challenges</t>
  </si>
  <si>
    <t xml:space="preserve">UK universities working to raise ambition for tangible outcomes from COP26 </t>
  </si>
  <si>
    <t>The University of Edinburgh already conducts significant multi-disciplinary and high impact research on the global challenge of climate change, as detailed in the Climate Change Strategy 2016-2026. This research spans humanities and social sciences, science and engineering and medicine and veterinary medicine. Recent climate change adaptation research projects led by University of Edinburgh investigators or with the University in international partnership include ARIES (Adaptation and Resilience in Energy Systems), LUC4C (Land Use Change: assessing the net climate forcing, and options for climate change mitigation and adaptation), IMPRESSIONS (Impacts and Risks from High-End Scenarios: strategies for innovative solutions), OPERAs (Operational Potential of Ecosystem Research Applications) and CLIMSAVE (Climate Change Integrated Assessment Methodology for Cross-sectoral Adaptation and Vulnerability in Europe). ClimateXChange, located in the Edinburgh Centre for Carbon Innovation (ECCI) at the University has provided evidence through research to the Scottish Government to shape policies in the area of adaptation. The University provides students with a grounding in climate change adaptation through the MSc in Carbon Management, PG Cert Climate Change Management and MSc Global Challenges, for example. Staff and student inductions in future will include an introduction to the climate change strategy, considering both mitigation and adaptation. Climate change affects disadvantaged groups most and could potentially create barriers to the University experience for potential students from sub-Saharan Africa or the Middle East. University programmes are already addressing this issue through, for example, 20 scholarships to fund students from climate change vulnerable countries for the Postgraduate Certificate in Climate Change Management, as a component of the MSc in Carbon Management.
The recently launched Community Plan 2020-25 confirms and strengthens the University's commitment to  build and maintain strong relations with community partners, enabling work on adaptation in the city. The plan includes a specific commitment to work with community partners to protect our shared cultural heritage and enhance access to green spaces, both of which have relevance to adaptation action. 
Several living lab research projects in the adaptation space have been undertaken by students and staff to begin to realise adaptation strategy goals. Carbon Finance and Carbon Management MSc students, acting as consultants, developed a business case for adaptation using a multi-criteria analysis. MSc Advanced Sustainable Design students and student volunteers across disciplines collaborated to re-envision a building on central campus for future learning and climate. Students taking the postgraduate course, Case Studies in Sustainable Development, collated best practice in adaptation across a range of institutions, to provide exciting examples for the University to consider. 
A student on placement with SRS mapped green spaces at Pollock Halls to trial the Scottish Wildlife Trust’s Natural Capital Standard tool, which considers the importance of green and blue infrastructure for adaptation and biodiversity, as well as mitigation. This tool has been developed, with student input, into an app for use by staff (management and when considering estates development plans - in discussions) and students (engagement), and is now being applied to the city in a pilot as part of the Edinburgh Council-led FPA project, Thriving Green Spaces; the tool is being used to give GI Factors to green spaces, to understand how good they are for adaptation and biodiversity. 
The University of Edinburgh has responded with adaptation actions to past extreme weather events that affected campus buildings. The University has experienced flooding, high winds, complaints of overheating in buildings and high snow fall over the past ten years. A flood risk assessment was undertaken for critical engineering infrastructure and a snow management plan developed. As already noted, the new Adaptation Working Group is progressing actions. The University exhibits a solid understanding of how to implement measures in landscaping to address adaptation, including provision for biodiversity conservation. Landscaping plans for University grounds in 2017-18 included:  - mapping of mowing regimes  - planting beds and biodiversity sites  - a review of grass cutting regimes  - extension of grassland meadows  - expansion of green corridors, mass bulb planting  - identifying potential locations for tree planting  - active involvement in new developments. Sites such as Pollock Halls exemplify a successful approach to adaptation in landscaping. Sustainable drainage systems using natural land contours have also been employed to reduce flood risk, as can be seen at the Easter Bush campus.
The University already works in partnership on adaptation with local organisations such as the City of Edinburgh Council, which leads Edinburgh Adapts, and with members of the Edinburgh Living Landscape (ELL) Partnership. These partnerships link the University to wider city and regional contexts. Edinburgh Adapts launched its adaptation action plan for the city at the end of 2016, including a list of projects that the University aims to support as part of its own actions. A new collaboration with Scottish Wildlife Trust to trial their Natural Capital Standard has been completion, resulting in the green spaces mapping "app". The University aims to expand partnerships, considering European and international collaborators.</t>
  </si>
  <si>
    <t xml:space="preserve">The University of Edinburgh follows and provides an example of best practice with the whole institution approach of the Zero by 2040 Climate Change Strategy. In 2019, the University issued a statement regarding the climate emergency and its commitment to meet challenges relating to this crisis situation; the statement can be found here - 
https://www.ed.ac.uk/news/2019/our-response-to-the-climate-crisis
The University was a triple winner of Green Gown Awards at the end of 2019 in categories of Campus Health, Food and Drink for the Good Food programme, Money for Good for investment decisions and Total Reporting, for integrated university reporting that includes sustainability. The University also received the Sustainability Institution of the Year Highly Commended International Green Gown Award 2019. We signed the Sustainable Development Goals accord; through research, learning and teaching, operations and community of staff, students and alumni, the University is committed to delivering these Goals with partners, including the Students' Association, both locally and globally (https://www.ed.ac.uk/about/sustainability/news/sdg-accord). The Zero by 2040 strategy has built on successful existing strategies and has launched new programmes to address areas where we see our highest emissions such as energy and business travel, as well launching an adaptation framework. The University also leverages its investments considering climate change. 
Energy:
The Sustainable Campus Fund can serve as a best practice example, saving the University on average c 1327 tCO2e per year and £370,000. Our energy engagement and communication campaigns, through the Switch winter shutdown campaign, active energy coordinators and sustainable labs programme, continue to result in estimated savings of approximately 553 tCO2e per annum. The living lab project, Enhance, aims to better understand and reduce energy demand in public sector buildings. http://www.enhance-project.org/. Through 2019/20 the university have developed a renewed Energy Masterplan. The Energy Masterplan provides a long term strategy for maintaining affordable, sustainable, and resilient energy infrastructure at the University of Edinburgh whilst meeting our carbon goals, ensuring infrastructure aligns with future policy and regulation.
Business travel:
As a growing source of Scope 3 emissions, business travel presents a key challenge. SRS built an automated tool in 2017 to better capture data on business travel which can be seen as an exemplar. The Climate Conscious Travel project launched in 2020 and the University created and leads on the Roundtable of Sustainable Academic Travel, a network of over 55 global institutions working to address business travel emissions within their institutions.
Food Policy: 
The University adopted a Good Food Policy in 2016 to set out the University's commitment to supporting environmentally, socially and economically sustainable food systems. Our commitments are structured into five themes: sourcing, provision, practice, research learning &amp; teaching and leadership &amp; culture. The Policy recognises the need to keep food systems within environmental limits and to support sustainable livelihoods for people involved in food supply chains. Central to our policy is our vision of a responsible catering service that succeeds in providing healthy, sustainable and affordable food to our customers. In 2019, the University won an EAUC Green Gown Award in the Campus Health, Food and Drink category for our commitment to responsible catering and our whole institution approach. Our coffee cup levy was also shortlisted for a Sustainable Restaurant Association Food Made Good Award in the Reduce Reuse Recycle category.
Specific progress in 2019/20 included: 
•	Increasing our single use coffee cup levy from 25p to 30p across all cafes and food outlets. Disposable coffee cup purchases have decreased by 46% since the levy was introduced.
•	Cutting food waste by adopting the Too Good To Go app across our café outlets, selling food that would otherwise have been wasted at discounted prices
•	Donating £2000 to Edinburgh Food Social, a local organisation working to teach young people and communities about local, seasonal food
•	The University continues to hold a 2 star award from the Sustainable Restaurant Association, along with a number of other health and nutrition awards
•	Offering research opportunities for students in partnership with the SRS Department.
•	Increasing the number of fairly traded products for sale in our cafes.
•	We continued our partnership with a local company to recycle coffee grounds from University cafes into compost, which is then used by our Landscape team.
•	Supporting students to establish a permaculture garden at King’s Buildings
•	Increasing the proportion of plant based and vegetarian options on offer in our cafes from 40% of menu items to 50% of menu items.
Transport:
Significant work has been undertaken in 2019-20 to continue to promote active travel, to reduce emssions from staff and student commuting. In 2020, the University has been named best university in the UK for student cyclists. This was achieved through a cycle to work scheme, cycle training, bike maintenance courses and bike shop discounts, along with an increase in cycle parking spaces across campuses. 2019 also saw the launch of the staff-led Staff Cycling Community.
Carbon reporting:
The University, as part of its commitments in the Climate Change strategy, has undertaken a two year carbon reporting project to scope best practice in the sector particularly in terms of Scope 3 reporting. We have used the living lab approach to engage students in the project, with Business School and Carbon Management MSc students undertaking a group project to investigate emissions from procurement and a PhD intern developing projections and supporting SRS work in this area across Scope 1, 2 and 3. This project aims to refine and expand on reporting capabilities for Scope 3 emissions, for procurement as well as for staff and student commuting and international student travel. Along with better understanding our carbon footprint in terms of emissions from these sources, we are gaining a better understanding of our carbon handprint. 
Adaptation and biodiversity:
The new Adaptation Framework for the University describes a whole institution approach that can result in a more resilient, "climate ready" biodiverse estate and acknowledges embeddedness in the city of Edinburgh; it was launched in May 2019 and an Adaptation Working Group was formed in Autumn 2019. The Framework was developed through the involvement of the University community, including academics, students and support groups, and with support from Adaptation Scotland. It considers priority actions in research learning and teaching, operations and landscaping, carbon reduction investment, partnership working and communications. It is closely linked to a biodiversity sub-strategy and policy that are finalised and awaiting approval. The Framework has fed into the EAUC through their Adaptation Task Group, as have student living lab project outputs that informed development of the framework.
Investments:
The University has already invested more than £50 million over the last seven years to fund world-class academics working in climate science, emissions reduction and sustainable technology. And as noted, at the end of 2017, the University announced an endowment investment of £60M in businesses innovating in low carbon and sustainable technologies. At the same time, Edinburgh will divest completely from fossil fuels by the start 
of 2021 and is on track to do so. University of Edinburgh won the Money for Good Green Gown Award in 2019 for investment decisions such as these.
</t>
  </si>
  <si>
    <t xml:space="preserve">Energy update
Since 2016/17 the university have invested £7.4M in 105 energy efficiency and renewable energy projects. These have been enabled through our £4.75M Sustainable Campus Fund (SCF) and funding support from the Scottish Funding Council. To date these projects are enabling £1M in utility savings and estimated annual GHG saving of 3,150TCO2e. In 2019/20  44 projects have been completed with £333,000 in cost savings and 1091 tCO2 savings. Our energy efficiency investment programme has been reviewed and revised within our emerging Energy masterplan to 2040.   
Through 2019/20 the university have developed a renewed Energy Masterplan. The Energy Masterplan provides a long term strategy for maintaining affordable, sustainable, and resilient energy infrastructure at the University of Edinburgh whilst meeting our carbon goals, ensuring infrastructure aligns with future policy and regulation. We have developed a high level techno-economic appraisal of likely long term energy infrastructure investment pathways at each of our main campuses. The Energy Masterplan is structured around a hierarchy of interventions aimed at maximising long term value and financial benefit where possible. The investment hierarchy prioritises (a) the elimination of energy waste, (b) minimization of energy demand, (c) optimizing energy efficiency, and d) transitioning to low carbon energy sources. We have modelled two levels of energy efficiency investment across our estate to assess the potential carbon and financial impacts. ‘Light efficiency’ retrofits demonstrate a financial payback under ten years and include heating and ventilation control, lighting upgrades, improved insulation, pump and fan motor upgrades and a significant scope of interventions aimed at making our energy intensive laboratories more efficient. ‘Deep efficiency’ retrofits include a wider scope of building interventions required to transition to ‘next generation’ heat networks and achieve minimal heat losses. These include investments in fabric and glazing and major upgrades to heating distribution systems. The current Energy Masterplan includes for &gt;£130M in potential energy efficiency upgrades in buildings.
Four main ‘low carbon heat’ strategies have been assessed using a detailed energy modelling process which evaluates the energy, cost and carbon impacts of investing in new heat supply technologies and building level energy efficiency retrofits. The four main technology pathways which have been evaluated are (a) the continuation of gas fired combined heat and power generation and boilers to provide heat and power, (b) electrically driven heat pumps on our existing heat networks, (c) the introduction of hydrogen as a fuel for CHP engines and boilers, and (d) the purchase of heat from regional third party heat networks. As our technical concept designs progress for each campus complimentary technologies (e.g. battery storage, decentralised thermal storage) will be assessed in detail. Concept designs will be developed that enable future flexibly and adaptability.
Utility metering installations have progressed in 2019/20 to enable improved building level electricity and heat demand monitoring. In total 250 new electrical meters, 100 cooling/heat meters, plus additional water and gas meters have been installed.
GIA update
The University of Edinburgh has increased in size every year, previous increases related to increases in undergraduate numbers and the large amount of research being undertaken within the institution. Increases in size are carefully considered and created using a strict set of key performance indicators covering areas such as cost per sqm, energy efficiencies, user comfort, to name but a few. Strategy 2030 specifically notes the University will not continue to grow for growth's sake and in light of Covid-19 and the increase in home working is reviewing Estates needs.
Transport update
In 2020, the University was named as the best University in the UK for student cyclists. Student accommodation site Mystudenthalls.com ranked UK universities using a range of measures. 
We work with organisations throughout Edinburgh to ensure that cycling is an attractive, safe and secure option for students and staff. The University supports and encourages cycling by offering cycle training, bike maintenance courses, a cycle to work scheme, Doctor Bike sessions and a number of discounts in local bike shops.
More than 1,500 new cycle parking spaces across campus sites have been added for the start of the academic year 2020-21. The University is a partner in Just Eat Cycles, the City of Edinburgh’s cycle hire scheme.
The Staff Cycling Community, launched in 2019, is a new staff-led initiative to connect cyclists across the University. The Community runs events including regular meet ups at different campuses and weekend cycle rides allowing new cyclists to test their commuting routes.
Business travel update
The Climate Conscious Travel project was introduced in 2020 to tackle emissions from business travel outside Edinburgh. Climate conscious travel is defined as:
being aware of the environmental impacts of travel and choosing a method of travel that reduces these (e.g. by train rather than plane for travel within mainland Britain); ensuring unnecessary travel is not undertaken (e.g. sending the minimum number of individuals required to fulfil the purpose of travel); choosing not to travel when virtual collaboration tools will adequately fulfil the purpose of travel (e.g. for meetings where a video link would suffice). Advice is provided to staff on how to be a climate conscious traveller, which includes a travel hierarchy starting with digital communications (and details on video conferencing options), followed by active travel, public transport, car share, car journey alone, taxi and flights. Staff can also understand emissions generated by their School or Department by using the automated tool developed in 2017.
</t>
  </si>
  <si>
    <t>Our whole institution approach to an adaptation framework could be seen as leading in the sector, as well as our inclusion of biodiversity. We follow advice from Adaptation Scotland and align with Edinburgh Adapts and in this way can exhibit best practice in the area of adaptation. The Community Engagement programme has connected the University with local communities and actions towards city resilience and adaptation (https://www.ed.ac.uk/about/sustainability/governance-publications-reports/reports/2016-17/themes/community-engagement); the new Community Plan 2020-25 reaffirms this commitment. The GI mapping project has gained significant interest not only in Edinburgh and is leading to discussions with Adaptation Scotland on risk mapping; it serves as a best practice example of how to value campus and city green/blue spaces in terms of adaptation and biodiversity.</t>
  </si>
  <si>
    <t>A Sustainable IT policy was launched in 2019/20 focusing on personal computing devices. The policy aims to:
• limit the number of devices used for work
• rationalise the number of devices offered and manufacturers purchase from
• replace devices to an optimal cycle (5 years for desktops and 4 for laptops)
• centralise purchasing and reduce delivery times for standard items from 15 to 2 days</t>
  </si>
  <si>
    <t>Zero by 2040/Sustainable IT Policy</t>
  </si>
  <si>
    <t>https://www.ed.ac.uk/sustainability/what-we-do/climate-change/initiatives/zero-by-2040 and https://www.wiki.ed.ac.uk/pages/viewpage.action?spaceKey=SPCD&amp;title=Sustainable+IT</t>
  </si>
  <si>
    <t>Partnership - Scottish Government Procurement Climate Forum Monitoring and Reporting Working Group</t>
  </si>
  <si>
    <t>Partnership - Higher Education Procurement Association (HEPA) Climate Action Procurement Working Group</t>
  </si>
  <si>
    <t>Sustainability measures and information sharing, support to HE and FE in developing climate action plans; EAUC Procurement Scope 3 Working Group, officer bearers, contribution to Adaptation working group,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</si>
</sst>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_-* #,##0.0_-;\-* #,##0.0_-;_-* &quot;-&quot;??_-;_-@_-"/>
    <numFmt numFmtId="165" formatCode="0.0"/>
    <numFmt numFmtId="166" formatCode="_-&quot;£&quot;* #,##0_-;\-&quot;£&quot;* #,##0_-;_-&quot;£&quot;* &quot;-&quot;??_-;_-@_-"/>
    <numFmt numFmtId="167" formatCode="&quot;£&quot;#,##0.00"/>
    <numFmt numFmtId="168" formatCode="_-* #,##0_-;\-* #,##0_-;_-* &quot;-&quot;??_-;_-@_-"/>
    <numFmt numFmtId="169" formatCode="#,##0.0_ ;\-#,##0.0\ "/>
    <numFmt numFmtId="170" formatCode="0.0000000"/>
    <numFmt numFmtId="171" formatCode="0.00000"/>
    <numFmt numFmtId="172" formatCode="??0.0?????"/>
    <numFmt numFmtId="173" formatCode="??0.00000"/>
    <numFmt numFmtId="174" formatCode="??0.0????????"/>
    <numFmt numFmtId="175" formatCode="??0"/>
    <numFmt numFmtId="176" formatCode="??0.0????"/>
    <numFmt numFmtId="177" formatCode="#,##0.000"/>
  </numFmts>
  <fonts count="26">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
      <sz val="11"/>
      <color rgb="FF000000"/>
      <name val="Calibri (Body)"/>
    </font>
    <font>
      <sz val="11"/>
      <color theme="1"/>
      <name val="Arial"/>
      <family val="2"/>
    </font>
    <font>
      <sz val="10"/>
      <color rgb="FF000000"/>
      <name val="Tahoma"/>
      <family val="2"/>
    </font>
    <font>
      <b/>
      <sz val="10"/>
      <color rgb="FF000000"/>
      <name val="Tahoma"/>
      <family val="2"/>
    </font>
    <font>
      <sz val="11"/>
      <color rgb="FF000000"/>
      <name val="Calibri"/>
      <family val="2"/>
      <scheme val="minor"/>
    </font>
    <font>
      <b/>
      <sz val="11"/>
      <name val="Arial"/>
      <family val="2"/>
    </font>
    <font>
      <sz val="11"/>
      <name val="Arial"/>
      <family val="2"/>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theme="2"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2D2D2"/>
      </left>
      <right style="thin">
        <color indexed="64"/>
      </right>
      <top style="thin">
        <color indexed="64"/>
      </top>
      <bottom style="thin">
        <color indexed="64"/>
      </bottom>
      <diagonal/>
    </border>
    <border>
      <left style="thin">
        <color indexed="64"/>
      </left>
      <right style="thin">
        <color indexed="64"/>
      </right>
      <top style="thin">
        <color rgb="FFD2D2D2"/>
      </top>
      <bottom style="thin">
        <color indexed="64"/>
      </bottom>
      <diagonal/>
    </border>
    <border>
      <left style="thin">
        <color indexed="64"/>
      </left>
      <right style="thin">
        <color indexed="64"/>
      </right>
      <top/>
      <bottom style="thin">
        <color rgb="FFD2D2D2"/>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9" fillId="0" borderId="0" applyNumberFormat="0" applyFill="0" applyBorder="0" applyAlignment="0" applyProtection="0"/>
  </cellStyleXfs>
  <cellXfs count="68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4"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6" xfId="0" applyFont="1" applyFill="1" applyBorder="1" applyAlignment="1">
      <alignment horizontal="center"/>
    </xf>
    <xf numFmtId="0" fontId="1" fillId="11" borderId="66"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7" xfId="0" applyFont="1" applyFill="1" applyBorder="1" applyAlignment="1">
      <alignment horizontal="center"/>
    </xf>
    <xf numFmtId="0" fontId="0" fillId="11" borderId="0" xfId="0" applyFont="1" applyFill="1" applyBorder="1" applyAlignment="1">
      <alignment vertical="top"/>
    </xf>
    <xf numFmtId="0" fontId="1" fillId="11" borderId="68" xfId="0" applyFont="1" applyFill="1" applyBorder="1" applyAlignment="1"/>
    <xf numFmtId="0" fontId="1" fillId="11" borderId="69" xfId="0" applyFont="1" applyFill="1" applyBorder="1" applyAlignment="1">
      <alignment horizontal="center"/>
    </xf>
    <xf numFmtId="0" fontId="0" fillId="11" borderId="69" xfId="0" applyFill="1" applyBorder="1" applyAlignment="1">
      <alignment vertical="top"/>
    </xf>
    <xf numFmtId="0" fontId="1" fillId="11" borderId="66" xfId="0" applyFont="1" applyFill="1" applyBorder="1" applyAlignment="1"/>
    <xf numFmtId="0" fontId="2" fillId="12" borderId="70" xfId="0" applyFont="1" applyFill="1" applyBorder="1" applyAlignment="1">
      <alignment vertical="center"/>
    </xf>
    <xf numFmtId="0" fontId="3" fillId="14" borderId="71" xfId="0" applyFont="1" applyFill="1" applyBorder="1" applyAlignment="1">
      <alignment horizontal="center"/>
    </xf>
    <xf numFmtId="0" fontId="3" fillId="14" borderId="72" xfId="0" applyFont="1" applyFill="1" applyBorder="1" applyAlignment="1">
      <alignment horizontal="center"/>
    </xf>
    <xf numFmtId="167" fontId="4" fillId="14" borderId="72" xfId="0" applyNumberFormat="1" applyFont="1" applyFill="1" applyBorder="1"/>
    <xf numFmtId="0" fontId="3" fillId="14" borderId="0" xfId="0" applyFont="1" applyFill="1" applyBorder="1" applyAlignment="1">
      <alignment horizontal="center"/>
    </xf>
    <xf numFmtId="0" fontId="3" fillId="14" borderId="72"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4" xfId="0" applyFont="1" applyFill="1" applyBorder="1" applyAlignment="1">
      <alignment vertical="center"/>
    </xf>
    <xf numFmtId="0" fontId="3" fillId="5" borderId="0" xfId="0" applyFont="1" applyFill="1" applyBorder="1" applyAlignment="1">
      <alignment horizontal="center"/>
    </xf>
    <xf numFmtId="167"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1" borderId="82"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0" xfId="0" applyFont="1" applyFill="1" applyBorder="1" applyAlignment="1"/>
    <xf numFmtId="167"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17"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68"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68" fontId="1" fillId="12" borderId="10" xfId="1" applyNumberFormat="1" applyFont="1" applyFill="1" applyBorder="1"/>
    <xf numFmtId="0" fontId="0" fillId="12" borderId="21" xfId="0" applyFill="1" applyBorder="1"/>
    <xf numFmtId="168" fontId="0" fillId="2" borderId="81" xfId="1" applyNumberFormat="1" applyFont="1" applyFill="1" applyBorder="1"/>
    <xf numFmtId="0" fontId="0" fillId="2" borderId="20" xfId="0" applyFill="1" applyBorder="1"/>
    <xf numFmtId="0" fontId="0" fillId="12" borderId="8" xfId="0" applyFill="1" applyBorder="1"/>
    <xf numFmtId="168"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6" xfId="0" applyFont="1" applyFill="1" applyBorder="1" applyAlignment="1">
      <alignment horizontal="center"/>
    </xf>
    <xf numFmtId="167" fontId="0" fillId="4" borderId="86" xfId="0" applyNumberFormat="1" applyFill="1" applyBorder="1"/>
    <xf numFmtId="0" fontId="0" fillId="2" borderId="10" xfId="0" applyFill="1" applyBorder="1"/>
    <xf numFmtId="0" fontId="0" fillId="2" borderId="3" xfId="0" applyFill="1" applyBorder="1" applyAlignment="1">
      <alignment wrapText="1"/>
    </xf>
    <xf numFmtId="0" fontId="0" fillId="2" borderId="3" xfId="0" applyFill="1" applyBorder="1"/>
    <xf numFmtId="0" fontId="1" fillId="3" borderId="62"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19" borderId="10" xfId="0" applyNumberFormat="1" applyFill="1" applyBorder="1"/>
    <xf numFmtId="170" fontId="0" fillId="19" borderId="10" xfId="0" applyNumberFormat="1" applyFill="1" applyBorder="1"/>
    <xf numFmtId="168" fontId="0" fillId="19" borderId="10" xfId="1" applyNumberFormat="1" applyFont="1" applyFill="1" applyBorder="1"/>
    <xf numFmtId="0" fontId="0" fillId="19" borderId="24" xfId="0" applyFill="1" applyBorder="1"/>
    <xf numFmtId="0" fontId="0" fillId="19" borderId="9" xfId="0" applyFill="1" applyBorder="1"/>
    <xf numFmtId="164" fontId="0" fillId="2" borderId="3" xfId="1" applyNumberFormat="1" applyFont="1" applyFill="1" applyBorder="1"/>
    <xf numFmtId="170" fontId="0" fillId="2" borderId="3" xfId="0" applyNumberFormat="1" applyFill="1" applyBorder="1"/>
    <xf numFmtId="171" fontId="0" fillId="2" borderId="3" xfId="0" applyNumberFormat="1" applyFill="1" applyBorder="1"/>
    <xf numFmtId="0" fontId="0" fillId="2" borderId="41" xfId="0" applyFill="1" applyBorder="1"/>
    <xf numFmtId="0" fontId="0" fillId="2" borderId="23" xfId="0" applyFill="1" applyBorder="1"/>
    <xf numFmtId="168"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0" borderId="0" xfId="0" applyFont="1" applyFill="1" applyBorder="1" applyAlignment="1">
      <alignment horizontal="center"/>
    </xf>
    <xf numFmtId="0" fontId="3" fillId="20" borderId="89" xfId="0" applyFont="1" applyFill="1" applyBorder="1" applyAlignment="1">
      <alignment horizontal="center"/>
    </xf>
    <xf numFmtId="0" fontId="3" fillId="20" borderId="91" xfId="0" applyFont="1" applyFill="1" applyBorder="1" applyAlignment="1">
      <alignment horizontal="center"/>
    </xf>
    <xf numFmtId="0" fontId="3" fillId="20" borderId="91"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89" xfId="0" applyFont="1" applyFill="1" applyBorder="1" applyAlignment="1">
      <alignment vertical="top"/>
    </xf>
    <xf numFmtId="0" fontId="0" fillId="2" borderId="81"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3" xfId="0" applyFont="1" applyFill="1" applyBorder="1" applyAlignment="1">
      <alignment vertical="top"/>
    </xf>
    <xf numFmtId="0" fontId="2" fillId="22" borderId="95" xfId="0" applyFont="1" applyFill="1" applyBorder="1" applyAlignment="1">
      <alignment vertical="center"/>
    </xf>
    <xf numFmtId="0" fontId="1" fillId="11" borderId="96" xfId="0" applyFont="1" applyFill="1" applyBorder="1" applyAlignment="1">
      <alignment horizontal="left"/>
    </xf>
    <xf numFmtId="0" fontId="1" fillId="11" borderId="96" xfId="0" applyFont="1" applyFill="1" applyBorder="1" applyAlignment="1">
      <alignment horizontal="center"/>
    </xf>
    <xf numFmtId="167" fontId="0" fillId="2" borderId="97"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7" xfId="0" applyFill="1" applyBorder="1" applyAlignment="1">
      <alignment vertical="center"/>
    </xf>
    <xf numFmtId="0" fontId="1" fillId="11" borderId="99" xfId="0" applyFont="1" applyFill="1" applyBorder="1" applyAlignment="1">
      <alignment horizontal="center"/>
    </xf>
    <xf numFmtId="0" fontId="1" fillId="11" borderId="100" xfId="0" applyFont="1" applyFill="1" applyBorder="1" applyAlignment="1">
      <alignment horizontal="center"/>
    </xf>
    <xf numFmtId="0" fontId="1" fillId="4" borderId="0" xfId="0" applyFont="1" applyFill="1" applyBorder="1" applyAlignment="1">
      <alignment horizontal="left"/>
    </xf>
    <xf numFmtId="0" fontId="1" fillId="4" borderId="0" xfId="0" applyFont="1" applyFill="1" applyBorder="1" applyAlignment="1">
      <alignment horizontal="left" vertical="top"/>
    </xf>
    <xf numFmtId="164" fontId="5" fillId="0" borderId="5" xfId="1" applyNumberFormat="1" applyFont="1" applyBorder="1" applyAlignment="1">
      <alignment horizontal="center" vertical="center" wrapText="1"/>
    </xf>
    <xf numFmtId="166"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6"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6"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5"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5"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5"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5" fontId="0" fillId="0" borderId="3" xfId="0" applyNumberFormat="1" applyFont="1" applyFill="1" applyBorder="1" applyAlignment="1" applyProtection="1">
      <alignment horizontal="center" vertical="center" wrapText="1"/>
      <protection locked="0"/>
    </xf>
    <xf numFmtId="0" fontId="0" fillId="0" borderId="63"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5"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5"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2" xfId="0" applyFont="1" applyFill="1" applyBorder="1" applyAlignment="1">
      <alignment horizontal="center"/>
    </xf>
    <xf numFmtId="0" fontId="1" fillId="11" borderId="103" xfId="0" applyFont="1" applyFill="1" applyBorder="1" applyAlignment="1">
      <alignment horizontal="center"/>
    </xf>
    <xf numFmtId="0" fontId="1" fillId="11" borderId="45"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1" fillId="11" borderId="44" xfId="0" applyFont="1" applyFill="1" applyBorder="1" applyAlignment="1">
      <alignment horizontal="center"/>
    </xf>
    <xf numFmtId="0" fontId="2" fillId="22" borderId="106" xfId="0" applyFont="1" applyFill="1" applyBorder="1" applyAlignment="1">
      <alignment horizontal="center" vertical="center"/>
    </xf>
    <xf numFmtId="0" fontId="2" fillId="22" borderId="107" xfId="0" applyFont="1" applyFill="1" applyBorder="1" applyAlignment="1">
      <alignment vertical="center"/>
    </xf>
    <xf numFmtId="0" fontId="2" fillId="21" borderId="44" xfId="0" applyFont="1" applyFill="1" applyBorder="1" applyAlignment="1">
      <alignment horizontal="center" vertical="center"/>
    </xf>
    <xf numFmtId="0" fontId="2" fillId="21" borderId="108" xfId="0" applyFont="1" applyFill="1" applyBorder="1" applyAlignment="1">
      <alignment vertical="center"/>
    </xf>
    <xf numFmtId="0" fontId="3" fillId="20" borderId="109" xfId="0" applyFont="1" applyFill="1" applyBorder="1" applyAlignment="1">
      <alignment horizontal="center"/>
    </xf>
    <xf numFmtId="0" fontId="3" fillId="20" borderId="45" xfId="0" applyFont="1" applyFill="1" applyBorder="1" applyAlignment="1">
      <alignment horizontal="center"/>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1" xfId="0" applyFont="1" applyFill="1" applyBorder="1" applyAlignment="1">
      <alignment horizontal="center" vertical="center"/>
    </xf>
    <xf numFmtId="0" fontId="3" fillId="20" borderId="111" xfId="0" applyFont="1" applyFill="1" applyBorder="1" applyAlignment="1">
      <alignment horizontal="center" vertical="top"/>
    </xf>
    <xf numFmtId="0" fontId="3" fillId="20" borderId="111" xfId="0" applyFont="1" applyFill="1" applyBorder="1" applyAlignment="1">
      <alignment horizontal="center"/>
    </xf>
    <xf numFmtId="0" fontId="2" fillId="3" borderId="112"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3" xfId="0" applyFont="1" applyFill="1" applyBorder="1" applyAlignment="1">
      <alignment horizontal="center"/>
    </xf>
    <xf numFmtId="0" fontId="1" fillId="4" borderId="45" xfId="0" applyFont="1" applyFill="1" applyBorder="1" applyAlignment="1">
      <alignment horizontal="center"/>
    </xf>
    <xf numFmtId="0" fontId="1" fillId="4" borderId="114" xfId="0" applyFont="1" applyFill="1" applyBorder="1" applyAlignment="1">
      <alignment horizontal="center"/>
    </xf>
    <xf numFmtId="0" fontId="1" fillId="4" borderId="44" xfId="0" applyFont="1" applyFill="1" applyBorder="1" applyAlignment="1">
      <alignment horizontal="center"/>
    </xf>
    <xf numFmtId="0" fontId="1" fillId="4" borderId="113"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17" borderId="115" xfId="0" applyFont="1" applyFill="1" applyBorder="1" applyAlignment="1">
      <alignment horizontal="center" vertical="center"/>
    </xf>
    <xf numFmtId="0" fontId="2" fillId="17" borderId="116" xfId="0" applyFont="1" applyFill="1" applyBorder="1" applyAlignment="1">
      <alignment vertical="center"/>
    </xf>
    <xf numFmtId="0" fontId="2" fillId="6" borderId="44" xfId="0" applyFont="1" applyFill="1" applyBorder="1" applyAlignment="1">
      <alignment horizontal="center" vertical="center"/>
    </xf>
    <xf numFmtId="0" fontId="2" fillId="6" borderId="117" xfId="0" applyFont="1" applyFill="1" applyBorder="1" applyAlignment="1">
      <alignment vertical="center"/>
    </xf>
    <xf numFmtId="0" fontId="3" fillId="5" borderId="118" xfId="0" applyFont="1" applyFill="1" applyBorder="1" applyAlignment="1">
      <alignment horizontal="center"/>
    </xf>
    <xf numFmtId="0" fontId="3" fillId="5" borderId="45" xfId="0" applyFont="1" applyFill="1" applyBorder="1" applyAlignment="1">
      <alignment horizontal="center"/>
    </xf>
    <xf numFmtId="0" fontId="3" fillId="5" borderId="119" xfId="0" applyFont="1" applyFill="1" applyBorder="1" applyAlignment="1">
      <alignment horizontal="center"/>
    </xf>
    <xf numFmtId="0" fontId="3" fillId="5" borderId="120" xfId="0" applyFont="1" applyFill="1" applyBorder="1" applyAlignment="1">
      <alignment horizontal="center"/>
    </xf>
    <xf numFmtId="0" fontId="2" fillId="6" borderId="45" xfId="0" applyFont="1" applyFill="1" applyBorder="1" applyAlignment="1">
      <alignment vertical="center"/>
    </xf>
    <xf numFmtId="0" fontId="3" fillId="5" borderId="119" xfId="0" applyFont="1" applyFill="1" applyBorder="1" applyAlignment="1">
      <alignment horizontal="center" vertical="top"/>
    </xf>
    <xf numFmtId="0" fontId="3" fillId="5" borderId="119" xfId="0" applyFont="1" applyFill="1" applyBorder="1" applyAlignment="1">
      <alignment horizontal="center" vertical="center"/>
    </xf>
    <xf numFmtId="0" fontId="3" fillId="5" borderId="121" xfId="0" applyFont="1" applyFill="1" applyBorder="1" applyAlignment="1">
      <alignment horizontal="center"/>
    </xf>
    <xf numFmtId="0" fontId="3" fillId="5" borderId="44" xfId="0" applyFont="1" applyFill="1" applyBorder="1" applyAlignment="1">
      <alignment horizontal="center"/>
    </xf>
    <xf numFmtId="0" fontId="2" fillId="16" borderId="122" xfId="0" applyFont="1" applyFill="1" applyBorder="1" applyAlignment="1">
      <alignment horizontal="center" vertical="center"/>
    </xf>
    <xf numFmtId="0" fontId="2" fillId="16" borderId="45" xfId="0" applyFont="1" applyFill="1" applyBorder="1" applyAlignment="1">
      <alignment vertical="center"/>
    </xf>
    <xf numFmtId="0" fontId="3" fillId="14" borderId="123"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4" xfId="0" applyFont="1" applyFill="1" applyBorder="1" applyAlignment="1">
      <alignment horizontal="center"/>
    </xf>
    <xf numFmtId="0" fontId="2" fillId="12" borderId="125" xfId="0" applyFont="1" applyFill="1" applyBorder="1" applyAlignment="1">
      <alignment horizontal="center" vertical="center"/>
    </xf>
    <xf numFmtId="0" fontId="2" fillId="12" borderId="126"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7"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5" xfId="0" applyFont="1" applyFill="1" applyBorder="1" applyAlignment="1">
      <alignment horizontal="left"/>
    </xf>
    <xf numFmtId="0" fontId="1" fillId="11" borderId="0" xfId="0" applyFont="1" applyFill="1" applyBorder="1" applyAlignment="1">
      <alignment horizontal="left" vertical="top"/>
    </xf>
    <xf numFmtId="0" fontId="3" fillId="20" borderId="128"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0"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2" fontId="0" fillId="0" borderId="81" xfId="0" applyNumberFormat="1" applyFont="1" applyFill="1" applyBorder="1" applyAlignment="1" applyProtection="1">
      <alignment vertical="center" wrapText="1"/>
      <protection locked="0"/>
    </xf>
    <xf numFmtId="0" fontId="1" fillId="5" borderId="81"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2"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2" xfId="0" applyFont="1" applyFill="1" applyBorder="1"/>
    <xf numFmtId="0" fontId="0" fillId="2" borderId="97"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2" fontId="13" fillId="2" borderId="3" xfId="0" applyNumberFormat="1" applyFont="1" applyFill="1" applyBorder="1" applyAlignment="1">
      <alignment horizontal="right"/>
    </xf>
    <xf numFmtId="171" fontId="13" fillId="2" borderId="3" xfId="0" applyNumberFormat="1" applyFont="1" applyFill="1" applyBorder="1" applyAlignment="1"/>
    <xf numFmtId="173"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1" xfId="0" applyFill="1" applyBorder="1" applyAlignment="1">
      <alignment horizontal="left" vertical="center"/>
    </xf>
    <xf numFmtId="172" fontId="13" fillId="2" borderId="3" xfId="0" applyNumberFormat="1" applyFont="1" applyFill="1" applyBorder="1" applyAlignment="1">
      <alignment wrapText="1"/>
    </xf>
    <xf numFmtId="174" fontId="13" fillId="2" borderId="3" xfId="0" applyNumberFormat="1" applyFont="1" applyFill="1" applyBorder="1" applyAlignment="1">
      <alignment wrapText="1"/>
    </xf>
    <xf numFmtId="175" fontId="13" fillId="2" borderId="3" xfId="0" applyNumberFormat="1" applyFont="1" applyFill="1" applyBorder="1" applyAlignment="1"/>
    <xf numFmtId="175" fontId="4" fillId="2" borderId="3" xfId="0" applyNumberFormat="1" applyFont="1" applyFill="1" applyBorder="1" applyAlignment="1"/>
    <xf numFmtId="0" fontId="0" fillId="2" borderId="3" xfId="0" applyFill="1" applyBorder="1" applyAlignment="1">
      <alignment horizontal="left" vertical="center"/>
    </xf>
    <xf numFmtId="173" fontId="13" fillId="2" borderId="3" xfId="0" applyNumberFormat="1" applyFont="1" applyFill="1" applyBorder="1" applyAlignment="1">
      <alignment vertical="center"/>
    </xf>
    <xf numFmtId="176" fontId="13" fillId="2" borderId="3" xfId="0" applyNumberFormat="1" applyFont="1" applyFill="1" applyBorder="1" applyAlignment="1">
      <alignment vertical="center"/>
    </xf>
    <xf numFmtId="171" fontId="0" fillId="2" borderId="3" xfId="0" applyNumberFormat="1" applyFont="1" applyFill="1" applyBorder="1" applyAlignment="1"/>
    <xf numFmtId="177" fontId="13" fillId="2" borderId="3" xfId="0" applyNumberFormat="1" applyFont="1" applyFill="1" applyBorder="1" applyAlignment="1">
      <alignment vertical="center"/>
    </xf>
    <xf numFmtId="177"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2" fontId="13" fillId="2" borderId="3" xfId="0" applyNumberFormat="1" applyFont="1" applyFill="1" applyBorder="1" applyAlignment="1"/>
    <xf numFmtId="176" fontId="13" fillId="2" borderId="3" xfId="0" applyNumberFormat="1" applyFont="1" applyFill="1" applyBorder="1" applyAlignment="1"/>
    <xf numFmtId="172"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2" fontId="13" fillId="7" borderId="133" xfId="0" applyNumberFormat="1" applyFont="1" applyFill="1" applyBorder="1" applyAlignment="1">
      <alignment horizontal="right"/>
    </xf>
    <xf numFmtId="171" fontId="13" fillId="7" borderId="133" xfId="0" applyNumberFormat="1" applyFont="1" applyFill="1" applyBorder="1" applyAlignment="1">
      <alignment horizontal="right"/>
    </xf>
    <xf numFmtId="173" fontId="13" fillId="7" borderId="133" xfId="0" applyNumberFormat="1" applyFont="1" applyFill="1" applyBorder="1" applyAlignment="1">
      <alignment horizontal="right"/>
    </xf>
    <xf numFmtId="4" fontId="13" fillId="7" borderId="133" xfId="0" applyNumberFormat="1" applyFont="1" applyFill="1" applyBorder="1" applyAlignment="1">
      <alignment horizontal="right"/>
    </xf>
    <xf numFmtId="172" fontId="13" fillId="7" borderId="133" xfId="0" applyNumberFormat="1" applyFont="1" applyFill="1" applyBorder="1" applyAlignment="1">
      <alignment horizontal="right" wrapText="1"/>
    </xf>
    <xf numFmtId="174" fontId="13" fillId="7" borderId="133" xfId="0" applyNumberFormat="1" applyFont="1" applyFill="1" applyBorder="1" applyAlignment="1">
      <alignment horizontal="right" wrapText="1"/>
    </xf>
    <xf numFmtId="175" fontId="13" fillId="7" borderId="133" xfId="0" applyNumberFormat="1" applyFont="1" applyFill="1" applyBorder="1" applyAlignment="1">
      <alignment horizontal="right"/>
    </xf>
    <xf numFmtId="175" fontId="4" fillId="7" borderId="18" xfId="0" applyNumberFormat="1" applyFont="1" applyFill="1" applyBorder="1" applyAlignment="1">
      <alignment horizontal="right"/>
    </xf>
    <xf numFmtId="173" fontId="13" fillId="7" borderId="133" xfId="0" applyNumberFormat="1" applyFont="1" applyFill="1" applyBorder="1" applyAlignment="1">
      <alignment horizontal="right" vertical="center"/>
    </xf>
    <xf numFmtId="176" fontId="13" fillId="7" borderId="133" xfId="0" applyNumberFormat="1" applyFont="1" applyFill="1" applyBorder="1" applyAlignment="1">
      <alignment horizontal="right" vertical="center"/>
    </xf>
    <xf numFmtId="171" fontId="0" fillId="7" borderId="18" xfId="0" applyNumberFormat="1" applyFont="1" applyFill="1" applyBorder="1" applyAlignment="1">
      <alignment horizontal="right"/>
    </xf>
    <xf numFmtId="177" fontId="13" fillId="7" borderId="133" xfId="0" applyNumberFormat="1" applyFont="1" applyFill="1" applyBorder="1" applyAlignment="1">
      <alignment horizontal="right" vertical="center"/>
    </xf>
    <xf numFmtId="177" fontId="13" fillId="7" borderId="133"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3" xfId="1" applyNumberFormat="1" applyFont="1" applyFill="1" applyBorder="1" applyAlignment="1">
      <alignment horizontal="right"/>
    </xf>
    <xf numFmtId="1" fontId="0" fillId="14" borderId="18" xfId="0" applyNumberFormat="1" applyFill="1" applyBorder="1" applyAlignment="1">
      <alignment horizontal="right"/>
    </xf>
    <xf numFmtId="172" fontId="13" fillId="7" borderId="134" xfId="0" applyNumberFormat="1" applyFont="1" applyFill="1" applyBorder="1" applyAlignment="1">
      <alignment horizontal="right" wrapText="1"/>
    </xf>
    <xf numFmtId="176" fontId="13" fillId="7" borderId="133" xfId="0" applyNumberFormat="1" applyFont="1" applyFill="1" applyBorder="1" applyAlignment="1">
      <alignment horizontal="right"/>
    </xf>
    <xf numFmtId="172" fontId="13" fillId="7" borderId="133"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5" xfId="0" applyFont="1" applyFill="1" applyBorder="1" applyAlignment="1">
      <alignment horizontal="center"/>
    </xf>
    <xf numFmtId="0" fontId="3" fillId="2" borderId="136" xfId="0" applyFont="1" applyFill="1" applyBorder="1" applyAlignment="1">
      <alignment horizontal="center"/>
    </xf>
    <xf numFmtId="0" fontId="2" fillId="2" borderId="137" xfId="0" applyFont="1" applyFill="1" applyBorder="1" applyAlignment="1">
      <alignment vertical="center"/>
    </xf>
    <xf numFmtId="0" fontId="0" fillId="0" borderId="11" xfId="0" applyFill="1" applyBorder="1" applyAlignment="1">
      <alignment wrapText="1"/>
    </xf>
    <xf numFmtId="0" fontId="3" fillId="20" borderId="110" xfId="0" applyFont="1" applyFill="1" applyBorder="1" applyAlignment="1">
      <alignment vertical="top" wrapText="1"/>
    </xf>
    <xf numFmtId="0" fontId="3" fillId="20" borderId="0" xfId="0" applyFont="1" applyFill="1" applyBorder="1" applyAlignment="1">
      <alignment horizontal="center" wrapText="1"/>
    </xf>
    <xf numFmtId="0" fontId="3" fillId="20" borderId="45" xfId="0" applyFont="1" applyFill="1" applyBorder="1" applyAlignment="1">
      <alignment horizontal="center" wrapText="1"/>
    </xf>
    <xf numFmtId="0" fontId="0" fillId="0" borderId="2" xfId="0" applyBorder="1" applyAlignment="1">
      <alignment wrapText="1"/>
    </xf>
    <xf numFmtId="0" fontId="0" fillId="0" borderId="1" xfId="0" applyBorder="1" applyAlignment="1">
      <alignment wrapText="1"/>
    </xf>
    <xf numFmtId="0" fontId="0" fillId="0" borderId="25" xfId="0" applyFill="1" applyBorder="1" applyAlignment="1">
      <alignment wrapText="1"/>
    </xf>
    <xf numFmtId="0" fontId="3" fillId="7" borderId="26" xfId="0" applyFont="1" applyFill="1" applyBorder="1" applyAlignment="1">
      <alignment horizontal="center" wrapText="1"/>
    </xf>
    <xf numFmtId="0" fontId="3" fillId="7" borderId="0" xfId="0" applyFont="1" applyFill="1" applyBorder="1" applyAlignment="1">
      <alignment horizontal="center" wrapText="1"/>
    </xf>
    <xf numFmtId="0" fontId="0" fillId="7" borderId="0" xfId="0" applyFill="1" applyBorder="1" applyAlignment="1">
      <alignment wrapText="1"/>
    </xf>
    <xf numFmtId="0" fontId="0" fillId="7" borderId="29" xfId="0" applyFill="1" applyBorder="1" applyAlignment="1">
      <alignment wrapText="1"/>
    </xf>
    <xf numFmtId="0" fontId="0" fillId="0" borderId="2" xfId="0" applyFill="1" applyBorder="1" applyAlignment="1">
      <alignment wrapText="1"/>
    </xf>
    <xf numFmtId="0" fontId="0" fillId="0" borderId="1" xfId="0" applyFill="1" applyBorder="1" applyAlignment="1">
      <alignment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0" fillId="2" borderId="7" xfId="0" applyFill="1" applyBorder="1" applyAlignment="1">
      <alignment wrapText="1"/>
    </xf>
    <xf numFmtId="0" fontId="9" fillId="2" borderId="3" xfId="3" applyFill="1" applyBorder="1"/>
    <xf numFmtId="0" fontId="0" fillId="2" borderId="81" xfId="0" applyFill="1" applyBorder="1" applyAlignment="1">
      <alignment wrapText="1"/>
    </xf>
    <xf numFmtId="0" fontId="9" fillId="2" borderId="3" xfId="3" applyFill="1" applyBorder="1" applyAlignment="1">
      <alignment wrapText="1"/>
    </xf>
    <xf numFmtId="0" fontId="20" fillId="0" borderId="8" xfId="0" applyFont="1" applyFill="1" applyBorder="1" applyAlignment="1">
      <alignment vertical="top" wrapText="1"/>
    </xf>
    <xf numFmtId="0" fontId="0" fillId="12" borderId="8" xfId="0" applyFill="1" applyBorder="1" applyAlignment="1">
      <alignment vertical="top" wrapText="1"/>
    </xf>
    <xf numFmtId="0" fontId="0" fillId="2" borderId="7" xfId="0" applyFill="1" applyBorder="1" applyAlignment="1">
      <alignment vertical="top"/>
    </xf>
    <xf numFmtId="168" fontId="0" fillId="2" borderId="3" xfId="1" applyNumberFormat="1" applyFont="1" applyFill="1" applyBorder="1" applyAlignment="1">
      <alignment vertical="top"/>
    </xf>
    <xf numFmtId="0" fontId="4" fillId="2" borderId="20" xfId="3" applyFont="1" applyFill="1" applyBorder="1"/>
    <xf numFmtId="0" fontId="0" fillId="0" borderId="39" xfId="0" applyFill="1" applyBorder="1"/>
    <xf numFmtId="0" fontId="4" fillId="2" borderId="9" xfId="3" applyFont="1" applyFill="1" applyBorder="1" applyAlignment="1">
      <alignment vertical="top" wrapText="1"/>
    </xf>
    <xf numFmtId="0" fontId="0" fillId="2" borderId="10" xfId="0" applyFill="1" applyBorder="1" applyAlignment="1">
      <alignment vertical="top"/>
    </xf>
    <xf numFmtId="0" fontId="0" fillId="12" borderId="6" xfId="0" applyFill="1" applyBorder="1" applyAlignment="1">
      <alignment vertical="top" wrapText="1"/>
    </xf>
    <xf numFmtId="0" fontId="1" fillId="4" borderId="114" xfId="0" applyFont="1" applyFill="1" applyBorder="1" applyAlignment="1">
      <alignment horizontal="center" vertical="top"/>
    </xf>
    <xf numFmtId="0" fontId="4" fillId="2" borderId="4" xfId="3" applyFont="1" applyFill="1" applyBorder="1" applyAlignment="1">
      <alignment vertical="top"/>
    </xf>
    <xf numFmtId="0" fontId="0" fillId="2" borderId="5" xfId="0" applyFill="1" applyBorder="1" applyAlignment="1">
      <alignment vertical="top"/>
    </xf>
    <xf numFmtId="168" fontId="0" fillId="2" borderId="5" xfId="1" applyNumberFormat="1" applyFont="1" applyFill="1" applyBorder="1" applyAlignment="1">
      <alignment vertical="top"/>
    </xf>
    <xf numFmtId="0" fontId="0" fillId="0" borderId="17" xfId="0" applyFill="1" applyBorder="1" applyAlignment="1">
      <alignment vertical="top"/>
    </xf>
    <xf numFmtId="0" fontId="1" fillId="4" borderId="45" xfId="0" applyFont="1" applyFill="1" applyBorder="1" applyAlignment="1">
      <alignment horizontal="center" vertical="top"/>
    </xf>
    <xf numFmtId="0" fontId="0" fillId="0" borderId="2" xfId="0" applyBorder="1" applyAlignment="1">
      <alignment vertical="top"/>
    </xf>
    <xf numFmtId="0" fontId="0" fillId="0" borderId="1" xfId="0" applyBorder="1" applyAlignment="1">
      <alignment vertical="top"/>
    </xf>
    <xf numFmtId="0" fontId="0" fillId="2" borderId="8" xfId="0" applyFill="1" applyBorder="1" applyAlignment="1">
      <alignment wrapText="1"/>
    </xf>
    <xf numFmtId="14" fontId="0" fillId="2" borderId="11" xfId="0" applyNumberFormat="1" applyFill="1" applyBorder="1"/>
    <xf numFmtId="0" fontId="0" fillId="0" borderId="8" xfId="0" applyFont="1" applyBorder="1" applyAlignment="1">
      <alignment horizontal="left" vertical="top" wrapText="1"/>
    </xf>
    <xf numFmtId="0" fontId="0" fillId="0" borderId="0" xfId="0" applyAlignment="1">
      <alignment vertical="top"/>
    </xf>
    <xf numFmtId="0" fontId="0" fillId="10" borderId="26" xfId="0" applyFill="1" applyBorder="1" applyAlignment="1">
      <alignment vertical="top"/>
    </xf>
    <xf numFmtId="0" fontId="0" fillId="10" borderId="0" xfId="0" applyFill="1" applyBorder="1" applyAlignment="1">
      <alignment vertical="top" wrapText="1"/>
    </xf>
    <xf numFmtId="0" fontId="0" fillId="10" borderId="0" xfId="0" applyFill="1" applyBorder="1" applyAlignment="1">
      <alignment vertical="top"/>
    </xf>
    <xf numFmtId="0" fontId="0" fillId="10" borderId="29" xfId="0" applyFill="1" applyBorder="1" applyAlignment="1">
      <alignment vertical="top"/>
    </xf>
    <xf numFmtId="0" fontId="0" fillId="0" borderId="0" xfId="0" applyFill="1" applyAlignment="1">
      <alignment vertical="top"/>
    </xf>
    <xf numFmtId="0" fontId="0" fillId="0" borderId="3" xfId="0" applyBorder="1" applyAlignment="1">
      <alignment vertical="top"/>
    </xf>
    <xf numFmtId="0" fontId="0" fillId="0" borderId="18" xfId="0" applyBorder="1" applyAlignment="1">
      <alignment vertical="top"/>
    </xf>
    <xf numFmtId="0" fontId="0" fillId="0" borderId="23" xfId="0" applyBorder="1" applyAlignment="1">
      <alignment vertical="top"/>
    </xf>
    <xf numFmtId="0" fontId="0" fillId="0" borderId="3" xfId="0" applyFont="1" applyFill="1" applyBorder="1" applyAlignment="1">
      <alignment vertical="top" wrapText="1"/>
    </xf>
    <xf numFmtId="1" fontId="18" fillId="0" borderId="28" xfId="0" applyNumberFormat="1" applyFont="1" applyFill="1" applyBorder="1" applyAlignment="1">
      <alignment horizontal="left" vertical="top" shrinkToFit="1"/>
    </xf>
    <xf numFmtId="0" fontId="0" fillId="2" borderId="37" xfId="0" applyFill="1" applyBorder="1" applyAlignment="1">
      <alignment wrapText="1"/>
    </xf>
    <xf numFmtId="0" fontId="25" fillId="0" borderId="138" xfId="0" applyFont="1" applyFill="1" applyBorder="1" applyAlignment="1">
      <alignment vertical="top" wrapText="1"/>
    </xf>
    <xf numFmtId="0" fontId="24" fillId="0" borderId="3" xfId="0" applyFont="1" applyFill="1" applyBorder="1" applyAlignment="1">
      <alignment vertical="top" wrapText="1"/>
    </xf>
    <xf numFmtId="0" fontId="1" fillId="3" borderId="22" xfId="0" applyFont="1" applyFill="1" applyBorder="1" applyAlignment="1">
      <alignment vertical="center" wrapText="1"/>
    </xf>
    <xf numFmtId="0" fontId="25" fillId="0" borderId="3" xfId="0" applyFont="1" applyFill="1" applyBorder="1" applyAlignment="1">
      <alignment vertical="top" wrapText="1" readingOrder="1"/>
    </xf>
    <xf numFmtId="0" fontId="25" fillId="0" borderId="140" xfId="0" applyFont="1" applyFill="1" applyBorder="1" applyAlignment="1">
      <alignment vertical="top" wrapText="1" readingOrder="1"/>
    </xf>
    <xf numFmtId="0" fontId="25" fillId="0" borderId="139" xfId="0" applyFont="1" applyFill="1" applyBorder="1" applyAlignment="1">
      <alignment vertical="top" wrapText="1" readingOrder="1"/>
    </xf>
    <xf numFmtId="1" fontId="18" fillId="0" borderId="31" xfId="0" applyNumberFormat="1" applyFont="1" applyFill="1" applyBorder="1" applyAlignment="1">
      <alignment horizontal="left" vertical="top" shrinkToFit="1"/>
    </xf>
    <xf numFmtId="0" fontId="25" fillId="0" borderId="3" xfId="0" applyFont="1" applyFill="1" applyBorder="1" applyAlignment="1">
      <alignment vertical="top" wrapText="1"/>
    </xf>
    <xf numFmtId="0" fontId="25" fillId="0" borderId="37" xfId="0" applyFont="1" applyFill="1" applyBorder="1" applyAlignment="1">
      <alignment vertical="top" wrapText="1"/>
    </xf>
    <xf numFmtId="1" fontId="18" fillId="0" borderId="23" xfId="0" applyNumberFormat="1" applyFont="1" applyFill="1" applyBorder="1" applyAlignment="1">
      <alignment horizontal="left" vertical="top" shrinkToFit="1"/>
    </xf>
    <xf numFmtId="1" fontId="18" fillId="0" borderId="3" xfId="0" applyNumberFormat="1" applyFont="1" applyFill="1" applyBorder="1" applyAlignment="1">
      <alignment horizontal="left" vertical="top" shrinkToFit="1"/>
    </xf>
    <xf numFmtId="1" fontId="18" fillId="0" borderId="37" xfId="0" applyNumberFormat="1" applyFont="1" applyFill="1" applyBorder="1" applyAlignment="1">
      <alignment horizontal="left" vertical="top" shrinkToFit="1"/>
    </xf>
    <xf numFmtId="0" fontId="25" fillId="0" borderId="3" xfId="0" applyFont="1" applyFill="1" applyBorder="1" applyAlignment="1">
      <alignment horizontal="left" vertical="top" wrapText="1"/>
    </xf>
    <xf numFmtId="0" fontId="25" fillId="0" borderId="37" xfId="0" applyFont="1" applyFill="1" applyBorder="1" applyAlignment="1">
      <alignment horizontal="left" vertical="top" wrapText="1"/>
    </xf>
    <xf numFmtId="0" fontId="0" fillId="2" borderId="3" xfId="0" applyFill="1" applyBorder="1" applyAlignment="1">
      <alignment horizontal="right"/>
    </xf>
    <xf numFmtId="0" fontId="0" fillId="2" borderId="22" xfId="0" applyFill="1" applyBorder="1" applyAlignment="1">
      <alignment vertical="top"/>
    </xf>
    <xf numFmtId="0" fontId="23" fillId="0" borderId="23" xfId="0" applyFont="1" applyBorder="1" applyAlignment="1">
      <alignment horizontal="right" vertical="top" wrapText="1"/>
    </xf>
    <xf numFmtId="0" fontId="0" fillId="12" borderId="21" xfId="0" applyFill="1" applyBorder="1" applyAlignment="1">
      <alignment wrapText="1"/>
    </xf>
    <xf numFmtId="0" fontId="0" fillId="11" borderId="8" xfId="0" applyFill="1" applyBorder="1" applyAlignment="1">
      <alignment horizontal="center" vertical="center" wrapText="1"/>
    </xf>
    <xf numFmtId="0" fontId="0" fillId="2" borderId="3" xfId="0" applyFill="1" applyBorder="1" applyAlignment="1">
      <alignment horizontal="left" vertical="top" wrapText="1"/>
    </xf>
    <xf numFmtId="0" fontId="0" fillId="2" borderId="10" xfId="0" applyFill="1" applyBorder="1" applyAlignment="1">
      <alignment horizontal="left" vertical="top" wrapText="1"/>
    </xf>
    <xf numFmtId="0" fontId="18" fillId="0" borderId="3" xfId="0" applyFont="1" applyFill="1" applyBorder="1" applyAlignment="1">
      <alignment vertical="top" wrapText="1"/>
    </xf>
    <xf numFmtId="0" fontId="18" fillId="0" borderId="37" xfId="0" applyFont="1" applyBorder="1" applyAlignment="1">
      <alignment vertical="top" wrapText="1"/>
    </xf>
    <xf numFmtId="0" fontId="18" fillId="0" borderId="3" xfId="0" applyFont="1" applyBorder="1" applyAlignment="1">
      <alignment vertical="top" wrapText="1"/>
    </xf>
    <xf numFmtId="0" fontId="1" fillId="4" borderId="45" xfId="0" applyFont="1" applyFill="1" applyBorder="1" applyAlignment="1">
      <alignment horizontal="center" wrapText="1"/>
    </xf>
    <xf numFmtId="0" fontId="0" fillId="12" borderId="21" xfId="0" applyFill="1" applyBorder="1" applyAlignment="1">
      <alignment vertical="top" wrapText="1"/>
    </xf>
    <xf numFmtId="0" fontId="0" fillId="12" borderId="11" xfId="0" applyFill="1" applyBorder="1" applyAlignment="1">
      <alignment vertical="top" wrapText="1"/>
    </xf>
    <xf numFmtId="1" fontId="18" fillId="0" borderId="37" xfId="0" applyNumberFormat="1" applyFont="1" applyFill="1" applyBorder="1" applyAlignment="1">
      <alignment horizontal="left" vertical="top" wrapText="1" shrinkToFit="1"/>
    </xf>
    <xf numFmtId="0" fontId="24" fillId="0" borderId="37" xfId="0" applyFont="1" applyFill="1" applyBorder="1" applyAlignment="1">
      <alignment vertical="top"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3" fillId="20" borderId="94"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2" xfId="0" applyFont="1" applyFill="1" applyBorder="1" applyAlignment="1">
      <alignment horizontal="left" wrapText="1"/>
    </xf>
    <xf numFmtId="0" fontId="3" fillId="20" borderId="16" xfId="0" applyFont="1" applyFill="1" applyBorder="1" applyAlignment="1">
      <alignment horizontal="left" wrapText="1"/>
    </xf>
    <xf numFmtId="0" fontId="0" fillId="11" borderId="65" xfId="0" applyFill="1" applyBorder="1" applyAlignment="1">
      <alignment horizontal="left" vertical="top"/>
    </xf>
    <xf numFmtId="0" fontId="0" fillId="11" borderId="0" xfId="0" applyFill="1" applyBorder="1" applyAlignment="1">
      <alignment horizontal="left" vertical="top"/>
    </xf>
    <xf numFmtId="0" fontId="0" fillId="11" borderId="98"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4"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0" xfId="0" applyFont="1" applyFill="1" applyBorder="1" applyAlignment="1">
      <alignment horizontal="left" wrapText="1"/>
    </xf>
    <xf numFmtId="0" fontId="12" fillId="20" borderId="15" xfId="0" applyFont="1" applyFill="1" applyBorder="1" applyAlignment="1">
      <alignment horizontal="left" wrapText="1"/>
    </xf>
    <xf numFmtId="0" fontId="12" fillId="20" borderId="129"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79"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8" xfId="0" applyFont="1" applyFill="1" applyBorder="1" applyAlignment="1">
      <alignment horizontal="left" vertical="top" wrapText="1"/>
    </xf>
    <xf numFmtId="0" fontId="4" fillId="5" borderId="77" xfId="0" applyFont="1" applyFill="1" applyBorder="1" applyAlignment="1">
      <alignment horizontal="left" vertical="top" wrapText="1"/>
    </xf>
    <xf numFmtId="0" fontId="3" fillId="20" borderId="16" xfId="0" applyFont="1" applyFill="1" applyBorder="1" applyAlignment="1">
      <alignment horizontal="left"/>
    </xf>
    <xf numFmtId="0" fontId="4" fillId="20" borderId="90" xfId="0" applyFont="1" applyFill="1" applyBorder="1" applyAlignment="1">
      <alignment horizontal="left" wrapText="1"/>
    </xf>
    <xf numFmtId="0" fontId="4" fillId="20" borderId="15" xfId="0" applyFont="1" applyFill="1" applyBorder="1" applyAlignment="1">
      <alignment horizontal="left" wrapText="1"/>
    </xf>
    <xf numFmtId="0" fontId="3" fillId="20" borderId="92" xfId="0" applyFont="1" applyFill="1" applyBorder="1" applyAlignment="1">
      <alignment horizontal="left"/>
    </xf>
    <xf numFmtId="0" fontId="4" fillId="20" borderId="90"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4" xfId="0" applyFont="1"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7" fontId="4" fillId="5" borderId="77" xfId="0" applyNumberFormat="1" applyFont="1" applyFill="1" applyBorder="1" applyAlignment="1">
      <alignment horizontal="left" vertical="top" wrapText="1"/>
    </xf>
    <xf numFmtId="167" fontId="4" fillId="5" borderId="15" xfId="0" applyNumberFormat="1" applyFont="1" applyFill="1" applyBorder="1" applyAlignment="1">
      <alignment horizontal="left" vertical="top" wrapText="1"/>
    </xf>
    <xf numFmtId="167" fontId="4" fillId="5" borderId="78" xfId="0" applyNumberFormat="1" applyFont="1" applyFill="1" applyBorder="1" applyAlignment="1">
      <alignment horizontal="left" vertical="top" wrapText="1"/>
    </xf>
    <xf numFmtId="167" fontId="4" fillId="5" borderId="0" xfId="0" applyNumberFormat="1" applyFont="1" applyFill="1" applyBorder="1" applyAlignment="1">
      <alignment horizontal="left" vertical="top" wrapText="1"/>
    </xf>
    <xf numFmtId="0" fontId="0" fillId="11" borderId="65" xfId="0" applyFill="1" applyBorder="1" applyAlignment="1">
      <alignment horizontal="left" vertical="top" wrapText="1"/>
    </xf>
    <xf numFmtId="0" fontId="0" fillId="11" borderId="0" xfId="0" applyFill="1" applyBorder="1" applyAlignment="1">
      <alignment horizontal="left" vertical="top" wrapText="1"/>
    </xf>
    <xf numFmtId="0" fontId="4" fillId="14" borderId="73"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3"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vertical="top"/>
    </xf>
    <xf numFmtId="0" fontId="0" fillId="2" borderId="3" xfId="0" applyFill="1" applyBorder="1" applyAlignment="1">
      <alignment horizontal="center" vertical="top"/>
    </xf>
    <xf numFmtId="0" fontId="0" fillId="2" borderId="8"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39" xfId="0" applyBorder="1" applyAlignment="1">
      <alignment vertical="top"/>
    </xf>
    <xf numFmtId="0" fontId="0" fillId="0" borderId="41" xfId="0" applyBorder="1" applyAlignment="1">
      <alignment vertical="top"/>
    </xf>
    <xf numFmtId="0" fontId="0" fillId="0" borderId="18" xfId="0" applyBorder="1" applyAlignment="1">
      <alignment vertical="top"/>
    </xf>
    <xf numFmtId="0" fontId="0" fillId="0" borderId="23" xfId="0" applyBorder="1" applyAlignment="1">
      <alignment vertical="top"/>
    </xf>
    <xf numFmtId="49" fontId="0" fillId="0" borderId="131"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42" xfId="0" applyFont="1" applyFill="1" applyBorder="1" applyAlignment="1">
      <alignment horizontal="center" vertical="center" wrapText="1"/>
    </xf>
    <xf numFmtId="0" fontId="1" fillId="6" borderId="43"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2"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vertical="top" wrapText="1"/>
    </xf>
    <xf numFmtId="0" fontId="0" fillId="0" borderId="101" xfId="0" applyFill="1" applyBorder="1" applyAlignment="1">
      <alignment vertical="top" wrapText="1"/>
    </xf>
    <xf numFmtId="0" fontId="0" fillId="0" borderId="3" xfId="0" applyFill="1" applyBorder="1" applyAlignment="1">
      <alignment vertical="top" wrapText="1"/>
    </xf>
    <xf numFmtId="0" fontId="0" fillId="0" borderId="8" xfId="0" applyFill="1" applyBorder="1" applyAlignment="1">
      <alignment vertical="top"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vertical="top" wrapText="1"/>
    </xf>
    <xf numFmtId="0" fontId="0" fillId="0" borderId="3" xfId="0" applyBorder="1" applyAlignment="1">
      <alignment vertical="top"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vertical="top" wrapText="1"/>
    </xf>
    <xf numFmtId="0" fontId="0" fillId="0" borderId="3" xfId="0" applyFont="1" applyBorder="1" applyAlignment="1">
      <alignment vertical="top" wrapText="1"/>
    </xf>
    <xf numFmtId="0" fontId="1" fillId="0" borderId="3" xfId="0" applyFont="1" applyBorder="1" applyAlignment="1">
      <alignment vertical="top"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7"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0" fillId="0" borderId="22" xfId="0" applyFont="1" applyBorder="1" applyAlignment="1">
      <alignment horizontal="center" vertical="center" wrapText="1"/>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42"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47" xfId="0" applyFont="1" applyFill="1" applyBorder="1" applyAlignment="1">
      <alignment horizontal="left" vertical="top" wrapText="1"/>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 fontId="0" fillId="2" borderId="3" xfId="0" applyNumberFormat="1" applyFill="1" applyBorder="1"/>
    <xf numFmtId="164" fontId="1" fillId="4" borderId="0" xfId="0" applyNumberFormat="1" applyFont="1" applyFill="1" applyBorder="1" applyAlignment="1">
      <alignment horizontal="center"/>
    </xf>
    <xf numFmtId="0" fontId="0" fillId="0" borderId="3" xfId="0" applyBorder="1"/>
    <xf numFmtId="171" fontId="0" fillId="0" borderId="3" xfId="0" applyNumberFormat="1" applyFill="1" applyBorder="1"/>
    <xf numFmtId="164" fontId="0" fillId="0" borderId="3" xfId="1" applyNumberFormat="1" applyFont="1" applyFill="1" applyBorder="1"/>
    <xf numFmtId="0" fontId="0" fillId="26" borderId="8" xfId="0" applyFill="1" applyBorder="1" applyAlignment="1">
      <alignment wrapText="1"/>
    </xf>
    <xf numFmtId="169" fontId="0" fillId="26" borderId="10" xfId="1" applyNumberFormat="1" applyFont="1" applyFill="1" applyBorder="1" applyProtection="1">
      <protection locked="0"/>
    </xf>
    <xf numFmtId="0" fontId="20" fillId="0" borderId="3" xfId="0" applyFont="1" applyBorder="1" applyAlignment="1">
      <alignment vertical="top" wrapText="1"/>
    </xf>
    <xf numFmtId="0" fontId="18" fillId="0" borderId="3" xfId="0" applyFont="1" applyBorder="1" applyAlignment="1">
      <alignment horizontal="left" vertical="top"/>
    </xf>
    <xf numFmtId="0" fontId="18" fillId="0" borderId="3" xfId="0" applyFont="1" applyBorder="1" applyAlignment="1">
      <alignment horizontal="left" vertical="top" wrapText="1"/>
    </xf>
    <xf numFmtId="0" fontId="0" fillId="0" borderId="3" xfId="0" applyFont="1" applyBorder="1" applyAlignment="1">
      <alignment horizontal="left" vertical="top" wrapText="1"/>
    </xf>
    <xf numFmtId="0" fontId="19" fillId="0" borderId="3" xfId="0" applyFont="1" applyBorder="1" applyAlignment="1">
      <alignment horizontal="left" vertical="top" wrapText="1"/>
    </xf>
    <xf numFmtId="0" fontId="9" fillId="2" borderId="3" xfId="3" applyFill="1" applyBorder="1" applyAlignment="1">
      <alignment horizontal="center" vertical="top" wrapText="1"/>
    </xf>
    <xf numFmtId="0" fontId="0" fillId="2" borderId="3" xfId="0" applyFill="1" applyBorder="1" applyAlignment="1">
      <alignment horizontal="center" vertical="top" wrapText="1"/>
    </xf>
    <xf numFmtId="0" fontId="0" fillId="2" borderId="8" xfId="0" applyFill="1" applyBorder="1" applyAlignment="1">
      <alignment horizontal="center" vertical="top"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meer/Library/Containers/com.microsoft.Excel/Data/Documents/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d.ac.uk/sustainability/what-we-do/climate-change/initiatives/adaptation-framework" TargetMode="External"/><Relationship Id="rId7" Type="http://schemas.openxmlformats.org/officeDocument/2006/relationships/comments" Target="../comments1.xml"/><Relationship Id="rId2" Type="http://schemas.openxmlformats.org/officeDocument/2006/relationships/hyperlink" Target="https://www.ed.ac.uk/files/atoms/files/social_and_civic_responsibility_delivery_plan_2020.pdf" TargetMode="External"/><Relationship Id="rId1" Type="http://schemas.openxmlformats.org/officeDocument/2006/relationships/hyperlink" Target="https://www.ed.ac.uk/about/strategy-203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ed.ac.uk/transport/policies-plans-report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7"/>
  <sheetViews>
    <sheetView tabSelected="1" topLeftCell="A34" zoomScale="125" zoomScaleNormal="80" workbookViewId="0">
      <selection activeCell="E326" sqref="E326"/>
    </sheetView>
  </sheetViews>
  <sheetFormatPr baseColWidth="10" defaultColWidth="9.1640625" defaultRowHeight="15"/>
  <cols>
    <col min="1" max="1" width="8" style="84" customWidth="1"/>
    <col min="2" max="2" width="41.5" style="84" customWidth="1"/>
    <col min="3" max="3" width="25.5" style="84" customWidth="1"/>
    <col min="4" max="4" width="27.83203125" style="84" customWidth="1"/>
    <col min="5" max="5" width="22.1640625" style="84" customWidth="1"/>
    <col min="6" max="6" width="21.83203125" style="84" customWidth="1"/>
    <col min="7" max="7" width="15.5" style="84" customWidth="1"/>
    <col min="8" max="8" width="14.5" style="84" customWidth="1"/>
    <col min="9" max="9" width="16.1640625" style="84" customWidth="1"/>
    <col min="10" max="11" width="16.83203125" style="84" customWidth="1"/>
    <col min="12" max="12" width="20.83203125" style="84" customWidth="1"/>
    <col min="13" max="13" width="21.1640625" style="84" customWidth="1"/>
    <col min="14" max="14" width="19" style="84" customWidth="1"/>
    <col min="15" max="16384" width="9.1640625" style="84"/>
  </cols>
  <sheetData>
    <row r="1" spans="1:15" ht="33.75" customHeight="1">
      <c r="A1" s="504" t="s">
        <v>814</v>
      </c>
      <c r="B1" s="505"/>
      <c r="C1" s="505"/>
      <c r="D1" s="505"/>
      <c r="E1" s="505"/>
      <c r="F1" s="505"/>
      <c r="G1" s="505"/>
      <c r="H1" s="505"/>
      <c r="I1" s="505"/>
      <c r="J1" s="410"/>
      <c r="K1" s="410"/>
      <c r="L1" s="410"/>
      <c r="M1" s="411"/>
      <c r="N1" s="144"/>
      <c r="O1" s="144"/>
    </row>
    <row r="2" spans="1:15" ht="30" customHeight="1">
      <c r="A2" s="412" t="s">
        <v>596</v>
      </c>
      <c r="B2" s="114" t="s">
        <v>582</v>
      </c>
      <c r="C2" s="114"/>
      <c r="D2" s="114"/>
      <c r="E2" s="114"/>
      <c r="F2" s="114"/>
      <c r="G2" s="114"/>
      <c r="H2" s="114"/>
      <c r="I2" s="114"/>
      <c r="J2" s="114"/>
      <c r="K2" s="114"/>
      <c r="L2" s="114"/>
      <c r="M2" s="413"/>
      <c r="N2" s="144"/>
      <c r="O2" s="144"/>
    </row>
    <row r="3" spans="1:15" ht="31.5" customHeight="1">
      <c r="A3" s="257" t="s">
        <v>237</v>
      </c>
      <c r="B3" s="99" t="s">
        <v>583</v>
      </c>
      <c r="C3" s="91"/>
      <c r="D3" s="85"/>
      <c r="E3" s="85"/>
      <c r="F3" s="85"/>
      <c r="G3" s="85"/>
      <c r="H3" s="85"/>
      <c r="I3" s="85"/>
      <c r="J3" s="85"/>
      <c r="K3" s="85"/>
      <c r="L3" s="85"/>
      <c r="M3" s="259"/>
      <c r="N3" s="144"/>
    </row>
    <row r="4" spans="1:15" ht="20.25" customHeight="1" thickBot="1">
      <c r="A4" s="258"/>
      <c r="B4" s="101" t="s">
        <v>584</v>
      </c>
      <c r="C4" s="229"/>
      <c r="D4" s="85"/>
      <c r="E4" s="85"/>
      <c r="F4" s="85"/>
      <c r="G4" s="85"/>
      <c r="H4" s="85"/>
      <c r="I4" s="85"/>
      <c r="J4" s="85"/>
      <c r="K4" s="85"/>
      <c r="L4" s="85"/>
      <c r="M4" s="259"/>
      <c r="N4" s="144"/>
    </row>
    <row r="5" spans="1:15" ht="24" customHeight="1" thickBot="1">
      <c r="A5" s="260"/>
      <c r="B5" s="356" t="s">
        <v>817</v>
      </c>
      <c r="C5" s="228"/>
      <c r="D5" s="85"/>
      <c r="E5" s="85"/>
      <c r="F5" s="85"/>
      <c r="G5" s="85"/>
      <c r="H5" s="85"/>
      <c r="I5" s="85"/>
      <c r="J5" s="85"/>
      <c r="K5" s="85"/>
      <c r="L5" s="85"/>
      <c r="M5" s="259"/>
      <c r="N5" s="144"/>
    </row>
    <row r="6" spans="1:15" ht="28" customHeight="1">
      <c r="A6" s="261" t="s">
        <v>236</v>
      </c>
      <c r="B6" s="102" t="s">
        <v>585</v>
      </c>
      <c r="C6" s="87"/>
      <c r="D6" s="85"/>
      <c r="E6" s="85"/>
      <c r="F6" s="85"/>
      <c r="G6" s="85"/>
      <c r="H6" s="85"/>
      <c r="I6" s="85"/>
      <c r="J6" s="85"/>
      <c r="K6" s="85"/>
      <c r="L6" s="85"/>
      <c r="M6" s="259"/>
      <c r="N6" s="144"/>
    </row>
    <row r="7" spans="1:15" ht="18" customHeight="1" thickBot="1">
      <c r="A7" s="261"/>
      <c r="B7" s="101" t="s">
        <v>235</v>
      </c>
      <c r="C7" s="87"/>
      <c r="D7" s="85"/>
      <c r="E7" s="85"/>
      <c r="F7" s="85"/>
      <c r="G7" s="85"/>
      <c r="H7" s="85"/>
      <c r="I7" s="85"/>
      <c r="J7" s="85"/>
      <c r="K7" s="85"/>
      <c r="L7" s="85"/>
      <c r="M7" s="259"/>
      <c r="N7" s="144"/>
    </row>
    <row r="8" spans="1:15" ht="24" customHeight="1" thickBot="1">
      <c r="A8" s="260"/>
      <c r="B8" s="227" t="s">
        <v>723</v>
      </c>
      <c r="C8" s="221"/>
      <c r="D8" s="85"/>
      <c r="E8" s="85"/>
      <c r="F8" s="85"/>
      <c r="G8" s="85"/>
      <c r="H8" s="85"/>
      <c r="I8" s="85"/>
      <c r="J8" s="85"/>
      <c r="K8" s="85"/>
      <c r="L8" s="85"/>
      <c r="M8" s="259"/>
      <c r="N8" s="144"/>
    </row>
    <row r="9" spans="1:15" ht="28.5" customHeight="1" thickBot="1">
      <c r="A9" s="261" t="s">
        <v>234</v>
      </c>
      <c r="B9" s="99" t="s">
        <v>586</v>
      </c>
      <c r="C9" s="87"/>
      <c r="D9" s="85"/>
      <c r="E9" s="85"/>
      <c r="F9" s="85"/>
      <c r="G9" s="85"/>
      <c r="H9" s="85"/>
      <c r="I9" s="85"/>
      <c r="J9" s="85"/>
      <c r="K9" s="85"/>
      <c r="L9" s="85"/>
      <c r="M9" s="259"/>
      <c r="N9" s="144"/>
    </row>
    <row r="10" spans="1:15" ht="24" customHeight="1" thickBot="1">
      <c r="A10" s="260"/>
      <c r="B10" s="227">
        <v>11446</v>
      </c>
      <c r="C10" s="221"/>
      <c r="D10" s="85"/>
      <c r="E10" s="85"/>
      <c r="F10" s="85"/>
      <c r="G10" s="85"/>
      <c r="H10" s="85"/>
      <c r="I10" s="85"/>
      <c r="J10" s="85"/>
      <c r="K10" s="85"/>
      <c r="L10" s="85"/>
      <c r="M10" s="259"/>
      <c r="N10" s="144"/>
    </row>
    <row r="11" spans="1:15" ht="28.5" customHeight="1">
      <c r="A11" s="261" t="s">
        <v>233</v>
      </c>
      <c r="B11" s="99" t="s">
        <v>587</v>
      </c>
      <c r="C11" s="87"/>
      <c r="D11" s="85"/>
      <c r="E11" s="85"/>
      <c r="F11" s="85"/>
      <c r="G11" s="85"/>
      <c r="H11" s="85"/>
      <c r="I11" s="85"/>
      <c r="J11" s="85"/>
      <c r="K11" s="85"/>
      <c r="L11" s="85"/>
      <c r="M11" s="259"/>
      <c r="N11" s="144"/>
    </row>
    <row r="12" spans="1:15" ht="35.25" customHeight="1" thickBot="1">
      <c r="A12" s="262"/>
      <c r="B12" s="510" t="s">
        <v>588</v>
      </c>
      <c r="C12" s="511"/>
      <c r="D12" s="511"/>
      <c r="E12" s="511"/>
      <c r="F12" s="85"/>
      <c r="G12" s="85"/>
      <c r="H12" s="85"/>
      <c r="I12" s="85"/>
      <c r="J12" s="85"/>
      <c r="K12" s="85"/>
      <c r="L12" s="85"/>
      <c r="M12" s="259"/>
      <c r="N12" s="144"/>
    </row>
    <row r="13" spans="1:15" ht="19" customHeight="1">
      <c r="A13" s="262"/>
      <c r="B13" s="226" t="s">
        <v>232</v>
      </c>
      <c r="C13" s="225" t="s">
        <v>9</v>
      </c>
      <c r="D13" s="225" t="s">
        <v>231</v>
      </c>
      <c r="E13" s="224" t="s">
        <v>8</v>
      </c>
      <c r="F13" s="85"/>
      <c r="G13" s="85"/>
      <c r="H13" s="85"/>
      <c r="I13" s="85"/>
      <c r="J13" s="85"/>
      <c r="K13" s="85"/>
      <c r="L13" s="85"/>
      <c r="M13" s="259"/>
      <c r="N13" s="144"/>
    </row>
    <row r="14" spans="1:15" ht="14.25" customHeight="1">
      <c r="A14" s="262"/>
      <c r="B14" s="162" t="s">
        <v>527</v>
      </c>
      <c r="C14" s="173" t="str">
        <f>VLOOKUP($B14,ListsReq!$BB$3:$BC$14,2,FALSE)</f>
        <v>m2</v>
      </c>
      <c r="D14" s="223">
        <v>934000</v>
      </c>
      <c r="E14" s="160"/>
      <c r="F14" s="85"/>
      <c r="G14" s="85"/>
      <c r="H14" s="85"/>
      <c r="I14" s="85"/>
      <c r="J14" s="85"/>
      <c r="K14" s="85"/>
      <c r="L14" s="85"/>
      <c r="M14" s="259"/>
      <c r="N14" s="144"/>
    </row>
    <row r="15" spans="1:15" ht="14.25" customHeight="1">
      <c r="A15" s="262"/>
      <c r="B15" s="162" t="s">
        <v>406</v>
      </c>
      <c r="C15" s="173" t="str">
        <f>VLOOKUP($B15,ListsReq!$BB$3:$BC$14,2,FALSE)</f>
        <v>number FTS</v>
      </c>
      <c r="D15" s="669">
        <v>44510</v>
      </c>
      <c r="E15" s="160" t="s">
        <v>818</v>
      </c>
      <c r="F15" s="85"/>
      <c r="G15" s="85"/>
      <c r="H15" s="85"/>
      <c r="I15" s="85"/>
      <c r="J15" s="85"/>
      <c r="K15" s="85"/>
      <c r="L15" s="85"/>
      <c r="M15" s="259"/>
      <c r="N15" s="144"/>
    </row>
    <row r="16" spans="1:15" ht="14.25" customHeight="1">
      <c r="A16" s="262"/>
      <c r="B16" s="162"/>
      <c r="C16" s="173" t="e">
        <f>VLOOKUP($B16,ListsReq!$BB$3:$BC$14,2,FALSE)</f>
        <v>#N/A</v>
      </c>
      <c r="D16" s="223"/>
      <c r="E16" s="160"/>
      <c r="F16" s="85"/>
      <c r="G16" s="85"/>
      <c r="H16" s="85"/>
      <c r="I16" s="85"/>
      <c r="J16" s="85"/>
      <c r="K16" s="85"/>
      <c r="L16" s="85"/>
      <c r="M16" s="259"/>
      <c r="N16" s="144"/>
    </row>
    <row r="17" spans="1:14" ht="14.25" hidden="1" customHeight="1">
      <c r="A17" s="262"/>
      <c r="B17" s="162"/>
      <c r="C17" s="173" t="e">
        <f>VLOOKUP($B17,ListsReq!$BB$3:$BC$14,2,FALSE)</f>
        <v>#N/A</v>
      </c>
      <c r="D17" s="223"/>
      <c r="E17" s="160"/>
      <c r="F17" s="85"/>
      <c r="G17" s="85"/>
      <c r="H17" s="85"/>
      <c r="I17" s="85"/>
      <c r="J17" s="85"/>
      <c r="K17" s="85"/>
      <c r="L17" s="85"/>
      <c r="M17" s="259"/>
      <c r="N17" s="144"/>
    </row>
    <row r="18" spans="1:14" ht="14.25" hidden="1" customHeight="1">
      <c r="A18" s="262"/>
      <c r="B18" s="162"/>
      <c r="C18" s="173" t="e">
        <f>VLOOKUP($B18,ListsReq!$BB$3:$BC$14,2,FALSE)</f>
        <v>#N/A</v>
      </c>
      <c r="D18" s="223"/>
      <c r="E18" s="160"/>
      <c r="F18" s="85"/>
      <c r="G18" s="85"/>
      <c r="H18" s="85"/>
      <c r="I18" s="85"/>
      <c r="J18" s="85"/>
      <c r="K18" s="85"/>
      <c r="L18" s="85"/>
      <c r="M18" s="259"/>
      <c r="N18" s="144"/>
    </row>
    <row r="19" spans="1:14" ht="14.25" hidden="1" customHeight="1">
      <c r="A19" s="262"/>
      <c r="B19" s="162"/>
      <c r="C19" s="173" t="e">
        <f>VLOOKUP($B19,ListsReq!$BB$3:$BC$14,2,FALSE)</f>
        <v>#N/A</v>
      </c>
      <c r="D19" s="223"/>
      <c r="E19" s="160"/>
      <c r="F19" s="85"/>
      <c r="G19" s="85"/>
      <c r="H19" s="85"/>
      <c r="I19" s="85"/>
      <c r="J19" s="85"/>
      <c r="K19" s="85"/>
      <c r="L19" s="85"/>
      <c r="M19" s="259"/>
      <c r="N19" s="144"/>
    </row>
    <row r="20" spans="1:14" ht="14.25" hidden="1" customHeight="1">
      <c r="A20" s="262"/>
      <c r="B20" s="162"/>
      <c r="C20" s="173" t="e">
        <f>VLOOKUP($B20,ListsReq!$BB$3:$BC$14,2,FALSE)</f>
        <v>#N/A</v>
      </c>
      <c r="D20" s="223"/>
      <c r="E20" s="160"/>
      <c r="F20" s="85"/>
      <c r="G20" s="85"/>
      <c r="H20" s="85"/>
      <c r="I20" s="85"/>
      <c r="J20" s="85"/>
      <c r="K20" s="85"/>
      <c r="L20" s="85"/>
      <c r="M20" s="259"/>
      <c r="N20" s="144"/>
    </row>
    <row r="21" spans="1:14" ht="14.25" hidden="1" customHeight="1">
      <c r="A21" s="262"/>
      <c r="B21" s="162"/>
      <c r="C21" s="173" t="e">
        <f>VLOOKUP($B21,ListsReq!$BB$3:$BC$14,2,FALSE)</f>
        <v>#N/A</v>
      </c>
      <c r="D21" s="223"/>
      <c r="E21" s="160"/>
      <c r="F21" s="85"/>
      <c r="G21" s="85"/>
      <c r="H21" s="85"/>
      <c r="I21" s="85"/>
      <c r="J21" s="85"/>
      <c r="K21" s="85"/>
      <c r="L21" s="85"/>
      <c r="M21" s="259"/>
      <c r="N21" s="144"/>
    </row>
    <row r="22" spans="1:14" ht="14.25" hidden="1" customHeight="1">
      <c r="A22" s="262"/>
      <c r="B22" s="162"/>
      <c r="C22" s="173" t="e">
        <f>VLOOKUP($B22,ListsReq!$BB$3:$BC$14,2,FALSE)</f>
        <v>#N/A</v>
      </c>
      <c r="D22" s="223"/>
      <c r="E22" s="160"/>
      <c r="F22" s="85"/>
      <c r="G22" s="85"/>
      <c r="H22" s="85"/>
      <c r="I22" s="85"/>
      <c r="J22" s="85"/>
      <c r="K22" s="85"/>
      <c r="L22" s="85"/>
      <c r="M22" s="259"/>
      <c r="N22" s="144"/>
    </row>
    <row r="23" spans="1:14" ht="14.25" customHeight="1" thickBot="1">
      <c r="A23" s="262"/>
      <c r="B23" s="151" t="s">
        <v>230</v>
      </c>
      <c r="C23" s="171"/>
      <c r="D23" s="171"/>
      <c r="E23" s="149"/>
      <c r="F23" s="85"/>
      <c r="G23" s="85"/>
      <c r="H23" s="85"/>
      <c r="I23" s="85"/>
      <c r="J23" s="85"/>
      <c r="K23" s="85"/>
      <c r="L23" s="85"/>
      <c r="M23" s="259"/>
      <c r="N23" s="144"/>
    </row>
    <row r="24" spans="1:14" ht="27" customHeight="1">
      <c r="A24" s="261" t="s">
        <v>229</v>
      </c>
      <c r="B24" s="92" t="s">
        <v>589</v>
      </c>
      <c r="C24" s="91"/>
      <c r="D24" s="85"/>
      <c r="E24" s="85"/>
      <c r="F24" s="85"/>
      <c r="G24" s="85"/>
      <c r="H24" s="85"/>
      <c r="I24" s="85"/>
      <c r="J24" s="85"/>
      <c r="K24" s="85"/>
      <c r="L24" s="85"/>
      <c r="M24" s="259"/>
      <c r="N24" s="144"/>
    </row>
    <row r="25" spans="1:14" ht="16.5" customHeight="1">
      <c r="A25" s="261"/>
      <c r="B25" s="329" t="s">
        <v>228</v>
      </c>
      <c r="C25" s="85"/>
      <c r="D25" s="85"/>
      <c r="E25" s="85"/>
      <c r="F25" s="85"/>
      <c r="G25" s="85"/>
      <c r="H25" s="85"/>
      <c r="I25" s="85"/>
      <c r="J25" s="85"/>
      <c r="K25" s="85"/>
      <c r="L25" s="85"/>
      <c r="M25" s="259"/>
      <c r="N25" s="144"/>
    </row>
    <row r="26" spans="1:14" ht="19.5" customHeight="1" thickBot="1">
      <c r="A26" s="260"/>
      <c r="B26" s="330" t="s">
        <v>590</v>
      </c>
      <c r="C26" s="330" t="s">
        <v>591</v>
      </c>
      <c r="D26" s="328"/>
      <c r="E26" s="328"/>
      <c r="F26" s="85"/>
      <c r="G26" s="85"/>
      <c r="H26" s="85"/>
      <c r="I26" s="85"/>
      <c r="J26" s="85"/>
      <c r="K26" s="85"/>
      <c r="L26" s="85"/>
      <c r="M26" s="259"/>
      <c r="N26" s="144"/>
    </row>
    <row r="27" spans="1:14" ht="24" customHeight="1" thickBot="1">
      <c r="A27" s="260"/>
      <c r="B27" s="222">
        <v>1120100000</v>
      </c>
      <c r="C27" s="222"/>
      <c r="D27" s="85"/>
      <c r="E27" s="85"/>
      <c r="F27" s="85"/>
      <c r="G27" s="85"/>
      <c r="H27" s="85"/>
      <c r="I27" s="85"/>
      <c r="J27" s="85"/>
      <c r="K27" s="85"/>
      <c r="L27" s="85"/>
      <c r="M27" s="259"/>
      <c r="N27" s="144"/>
    </row>
    <row r="28" spans="1:14" ht="30" customHeight="1">
      <c r="A28" s="261" t="s">
        <v>227</v>
      </c>
      <c r="B28" s="92" t="s">
        <v>226</v>
      </c>
      <c r="C28" s="91"/>
      <c r="D28" s="85"/>
      <c r="E28" s="85"/>
      <c r="F28" s="85"/>
      <c r="G28" s="85"/>
      <c r="H28" s="85"/>
      <c r="I28" s="85"/>
      <c r="J28" s="85"/>
      <c r="K28" s="85"/>
      <c r="L28" s="85"/>
      <c r="M28" s="259"/>
      <c r="N28" s="144"/>
    </row>
    <row r="29" spans="1:14" ht="15.75" customHeight="1">
      <c r="A29" s="261"/>
      <c r="B29" s="329" t="s">
        <v>593</v>
      </c>
      <c r="C29" s="85"/>
      <c r="D29" s="85"/>
      <c r="E29" s="85"/>
      <c r="F29" s="85"/>
      <c r="G29" s="85"/>
      <c r="H29" s="85"/>
      <c r="I29" s="85"/>
      <c r="J29" s="85"/>
      <c r="K29" s="85"/>
      <c r="L29" s="85"/>
      <c r="M29" s="259"/>
      <c r="N29" s="144"/>
    </row>
    <row r="30" spans="1:14" ht="19.5" customHeight="1" thickBot="1">
      <c r="A30" s="260"/>
      <c r="B30" s="330" t="s">
        <v>226</v>
      </c>
      <c r="C30" s="330" t="s">
        <v>592</v>
      </c>
      <c r="D30" s="328"/>
      <c r="E30" s="328"/>
      <c r="F30" s="85"/>
      <c r="G30" s="85"/>
      <c r="H30" s="85"/>
      <c r="I30" s="85"/>
      <c r="J30" s="85"/>
      <c r="K30" s="85"/>
      <c r="L30" s="85"/>
      <c r="M30" s="259"/>
      <c r="N30" s="144"/>
    </row>
    <row r="31" spans="1:14" ht="24" customHeight="1" thickBot="1">
      <c r="A31" s="260"/>
      <c r="B31" s="222" t="s">
        <v>432</v>
      </c>
      <c r="C31" s="222"/>
      <c r="D31" s="85"/>
      <c r="E31" s="85"/>
      <c r="F31" s="85"/>
      <c r="G31" s="85"/>
      <c r="H31" s="85"/>
      <c r="I31" s="85"/>
      <c r="J31" s="85"/>
      <c r="K31" s="85"/>
      <c r="L31" s="85"/>
      <c r="M31" s="259"/>
      <c r="N31" s="144"/>
    </row>
    <row r="32" spans="1:14" ht="30.75" customHeight="1">
      <c r="A32" s="260" t="s">
        <v>225</v>
      </c>
      <c r="B32" s="220" t="s">
        <v>594</v>
      </c>
      <c r="C32" s="85"/>
      <c r="D32" s="85"/>
      <c r="E32" s="85"/>
      <c r="F32" s="85"/>
      <c r="G32" s="85"/>
      <c r="H32" s="85"/>
      <c r="I32" s="85"/>
      <c r="J32" s="85"/>
      <c r="K32" s="85"/>
      <c r="L32" s="85"/>
      <c r="M32" s="259"/>
      <c r="N32" s="144"/>
    </row>
    <row r="33" spans="1:14" ht="19" customHeight="1" thickBot="1">
      <c r="A33" s="260"/>
      <c r="B33" s="508" t="s">
        <v>677</v>
      </c>
      <c r="C33" s="509"/>
      <c r="D33" s="509"/>
      <c r="E33" s="509"/>
      <c r="F33" s="85"/>
      <c r="G33" s="85"/>
      <c r="H33" s="85"/>
      <c r="I33" s="85"/>
      <c r="J33" s="85"/>
      <c r="K33" s="85"/>
      <c r="L33" s="85"/>
      <c r="M33" s="259"/>
      <c r="N33" s="144"/>
    </row>
    <row r="34" spans="1:14" ht="250" customHeight="1" thickBot="1">
      <c r="A34" s="260"/>
      <c r="B34" s="512" t="s">
        <v>962</v>
      </c>
      <c r="C34" s="513"/>
      <c r="D34" s="513"/>
      <c r="E34" s="514"/>
      <c r="F34" s="85"/>
      <c r="G34" s="85"/>
      <c r="H34" s="85"/>
      <c r="I34" s="85"/>
      <c r="J34" s="85"/>
      <c r="K34" s="85"/>
      <c r="L34" s="85"/>
      <c r="M34" s="259"/>
      <c r="N34" s="144"/>
    </row>
    <row r="35" spans="1:14" ht="19.5" customHeight="1">
      <c r="A35" s="261"/>
      <c r="B35" s="508"/>
      <c r="C35" s="509"/>
      <c r="D35" s="509"/>
      <c r="E35" s="509"/>
      <c r="F35" s="85"/>
      <c r="G35" s="85"/>
      <c r="H35" s="85"/>
      <c r="I35" s="85"/>
      <c r="J35" s="85"/>
      <c r="K35" s="85"/>
      <c r="L35" s="85"/>
      <c r="M35" s="259"/>
      <c r="N35" s="144"/>
    </row>
    <row r="36" spans="1:14" ht="33" customHeight="1">
      <c r="A36" s="263" t="s">
        <v>595</v>
      </c>
      <c r="B36" s="219" t="s">
        <v>224</v>
      </c>
      <c r="C36" s="219"/>
      <c r="D36" s="219"/>
      <c r="E36" s="219"/>
      <c r="F36" s="219"/>
      <c r="G36" s="219"/>
      <c r="H36" s="219"/>
      <c r="I36" s="219"/>
      <c r="J36" s="219"/>
      <c r="K36" s="219"/>
      <c r="L36" s="219"/>
      <c r="M36" s="264"/>
      <c r="N36" s="144"/>
    </row>
    <row r="37" spans="1:14" ht="21.75" customHeight="1">
      <c r="A37" s="265"/>
      <c r="B37" s="208" t="s">
        <v>223</v>
      </c>
      <c r="C37" s="208"/>
      <c r="D37" s="208"/>
      <c r="E37" s="208"/>
      <c r="F37" s="208"/>
      <c r="G37" s="208"/>
      <c r="H37" s="208"/>
      <c r="I37" s="208"/>
      <c r="J37" s="208"/>
      <c r="K37" s="208"/>
      <c r="L37" s="208"/>
      <c r="M37" s="266"/>
      <c r="N37" s="144"/>
    </row>
    <row r="38" spans="1:14" ht="21" customHeight="1">
      <c r="A38" s="267" t="s">
        <v>6</v>
      </c>
      <c r="B38" s="515" t="s">
        <v>599</v>
      </c>
      <c r="C38" s="516"/>
      <c r="D38" s="516"/>
      <c r="E38" s="516"/>
      <c r="F38" s="204"/>
      <c r="G38" s="204"/>
      <c r="H38" s="204"/>
      <c r="I38" s="204"/>
      <c r="J38" s="204"/>
      <c r="K38" s="204"/>
      <c r="L38" s="204"/>
      <c r="M38" s="268"/>
      <c r="N38" s="144"/>
    </row>
    <row r="39" spans="1:14" ht="57.75" customHeight="1" thickBot="1">
      <c r="A39" s="331"/>
      <c r="B39" s="523" t="s">
        <v>597</v>
      </c>
      <c r="C39" s="524"/>
      <c r="D39" s="524"/>
      <c r="E39" s="525"/>
      <c r="F39" s="204"/>
      <c r="G39" s="204"/>
      <c r="H39" s="204"/>
      <c r="I39" s="204"/>
      <c r="J39" s="204"/>
      <c r="K39" s="204"/>
      <c r="L39" s="204"/>
      <c r="M39" s="268"/>
      <c r="N39" s="144"/>
    </row>
    <row r="40" spans="1:14" s="422" customFormat="1" ht="300" customHeight="1" thickBot="1">
      <c r="A40" s="418"/>
      <c r="B40" s="517" t="s">
        <v>963</v>
      </c>
      <c r="C40" s="518"/>
      <c r="D40" s="518"/>
      <c r="E40" s="519"/>
      <c r="F40" s="419"/>
      <c r="G40" s="419"/>
      <c r="H40" s="419"/>
      <c r="I40" s="419"/>
      <c r="J40" s="419"/>
      <c r="K40" s="419"/>
      <c r="L40" s="419"/>
      <c r="M40" s="420"/>
      <c r="N40" s="421"/>
    </row>
    <row r="41" spans="1:14" ht="30.75" customHeight="1" thickBot="1">
      <c r="A41" s="269"/>
      <c r="B41" s="520" t="s">
        <v>812</v>
      </c>
      <c r="C41" s="521"/>
      <c r="D41" s="521"/>
      <c r="E41" s="522"/>
      <c r="F41" s="204"/>
      <c r="G41" s="204"/>
      <c r="H41" s="204"/>
      <c r="I41" s="204"/>
      <c r="J41" s="204"/>
      <c r="K41" s="204"/>
      <c r="L41" s="204"/>
      <c r="M41" s="268"/>
      <c r="N41" s="144"/>
    </row>
    <row r="42" spans="1:14" ht="20.25" customHeight="1">
      <c r="A42" s="267" t="s">
        <v>10</v>
      </c>
      <c r="B42" s="506" t="s">
        <v>600</v>
      </c>
      <c r="C42" s="507"/>
      <c r="D42" s="507"/>
      <c r="E42" s="507"/>
      <c r="F42" s="204"/>
      <c r="G42" s="204"/>
      <c r="H42" s="204"/>
      <c r="I42" s="204"/>
      <c r="J42" s="204"/>
      <c r="K42" s="204"/>
      <c r="L42" s="204"/>
      <c r="M42" s="268"/>
      <c r="N42" s="144"/>
    </row>
    <row r="43" spans="1:14" ht="93" customHeight="1" thickBot="1">
      <c r="A43" s="331"/>
      <c r="B43" s="545" t="s">
        <v>598</v>
      </c>
      <c r="C43" s="546"/>
      <c r="D43" s="546"/>
      <c r="E43" s="546"/>
      <c r="F43" s="204"/>
      <c r="G43" s="204"/>
      <c r="H43" s="204"/>
      <c r="I43" s="204"/>
      <c r="J43" s="204"/>
      <c r="K43" s="204"/>
      <c r="L43" s="204"/>
      <c r="M43" s="268"/>
      <c r="N43" s="144"/>
    </row>
    <row r="44" spans="1:14" ht="16" thickBot="1"/>
    <row r="45" spans="1:14" ht="33" customHeight="1" thickBot="1">
      <c r="A45" s="269"/>
      <c r="B45" s="575" t="s">
        <v>812</v>
      </c>
      <c r="C45" s="576"/>
      <c r="D45" s="576"/>
      <c r="E45" s="577"/>
      <c r="F45" s="204"/>
      <c r="G45" s="204"/>
      <c r="H45" s="204"/>
      <c r="I45" s="204"/>
      <c r="J45" s="204"/>
      <c r="K45" s="204"/>
      <c r="L45" s="204"/>
      <c r="M45" s="268"/>
      <c r="N45" s="144"/>
    </row>
    <row r="46" spans="1:14" s="422" customFormat="1" ht="409" customHeight="1" thickBot="1">
      <c r="A46" s="418"/>
      <c r="B46" s="517" t="s">
        <v>850</v>
      </c>
      <c r="C46" s="518"/>
      <c r="D46" s="518"/>
      <c r="E46" s="519"/>
      <c r="F46" s="419"/>
      <c r="G46" s="419"/>
      <c r="H46" s="419"/>
      <c r="I46" s="419"/>
      <c r="J46" s="419"/>
      <c r="K46" s="419"/>
      <c r="L46" s="419"/>
      <c r="M46" s="420"/>
      <c r="N46" s="421"/>
    </row>
    <row r="47" spans="1:14" ht="24" customHeight="1">
      <c r="A47" s="271"/>
      <c r="B47" s="208" t="s">
        <v>222</v>
      </c>
      <c r="C47" s="208"/>
      <c r="D47" s="208"/>
      <c r="E47" s="208"/>
      <c r="F47" s="208"/>
      <c r="G47" s="208"/>
      <c r="H47" s="208"/>
      <c r="I47" s="208"/>
      <c r="J47" s="208"/>
      <c r="K47" s="208"/>
      <c r="L47" s="208"/>
      <c r="M47" s="272"/>
      <c r="N47" s="144"/>
    </row>
    <row r="48" spans="1:14" ht="21" customHeight="1">
      <c r="A48" s="273" t="s">
        <v>221</v>
      </c>
      <c r="B48" s="502" t="s">
        <v>601</v>
      </c>
      <c r="C48" s="503"/>
      <c r="D48" s="503"/>
      <c r="E48" s="503"/>
      <c r="F48" s="204"/>
      <c r="G48" s="204"/>
      <c r="H48" s="204"/>
      <c r="I48" s="204"/>
      <c r="J48" s="204"/>
      <c r="K48" s="204"/>
      <c r="L48" s="204"/>
      <c r="M48" s="268"/>
      <c r="N48" s="144"/>
    </row>
    <row r="49" spans="1:15" ht="22.5" customHeight="1" thickBot="1">
      <c r="A49" s="274"/>
      <c r="B49" s="218" t="s">
        <v>220</v>
      </c>
      <c r="C49" s="217"/>
      <c r="D49" s="217"/>
      <c r="E49" s="217"/>
      <c r="F49" s="204"/>
      <c r="G49" s="204"/>
      <c r="H49" s="204"/>
      <c r="I49" s="204"/>
      <c r="J49" s="204"/>
      <c r="K49" s="204"/>
      <c r="L49" s="204"/>
      <c r="M49" s="268"/>
      <c r="N49" s="144"/>
    </row>
    <row r="50" spans="1:15" ht="19" customHeight="1">
      <c r="A50" s="270"/>
      <c r="B50" s="216" t="s">
        <v>219</v>
      </c>
      <c r="C50" s="570" t="s">
        <v>214</v>
      </c>
      <c r="D50" s="570"/>
      <c r="E50" s="571"/>
      <c r="F50" s="570" t="s">
        <v>602</v>
      </c>
      <c r="G50" s="570"/>
      <c r="H50" s="571"/>
      <c r="I50" s="204"/>
      <c r="J50" s="204"/>
      <c r="K50" s="204"/>
      <c r="L50" s="204"/>
      <c r="M50" s="268"/>
      <c r="N50" s="144"/>
    </row>
    <row r="51" spans="1:15" ht="100" customHeight="1">
      <c r="A51" s="270"/>
      <c r="B51" s="680" t="s">
        <v>964</v>
      </c>
      <c r="C51" s="573" t="s">
        <v>819</v>
      </c>
      <c r="D51" s="573"/>
      <c r="E51" s="574"/>
      <c r="F51" s="572" t="s">
        <v>822</v>
      </c>
      <c r="G51" s="573"/>
      <c r="H51" s="574"/>
      <c r="I51" s="204"/>
      <c r="J51" s="204"/>
      <c r="K51" s="204"/>
      <c r="L51" s="204"/>
      <c r="M51" s="268"/>
      <c r="N51" s="144"/>
    </row>
    <row r="52" spans="1:15" ht="200" customHeight="1">
      <c r="A52" s="270"/>
      <c r="B52" s="433" t="s">
        <v>821</v>
      </c>
      <c r="C52" s="573" t="s">
        <v>820</v>
      </c>
      <c r="D52" s="573"/>
      <c r="E52" s="574"/>
      <c r="F52" s="681" t="s">
        <v>823</v>
      </c>
      <c r="G52" s="682"/>
      <c r="H52" s="683"/>
      <c r="I52" s="204"/>
      <c r="J52" s="204"/>
      <c r="K52" s="204"/>
      <c r="L52" s="204"/>
      <c r="M52" s="268"/>
      <c r="N52" s="144"/>
    </row>
    <row r="53" spans="1:15" ht="14.25" customHeight="1">
      <c r="A53" s="270"/>
      <c r="B53" s="162"/>
      <c r="C53" s="526"/>
      <c r="D53" s="526"/>
      <c r="E53" s="527"/>
      <c r="F53" s="526"/>
      <c r="G53" s="526"/>
      <c r="H53" s="527"/>
      <c r="I53" s="204"/>
      <c r="J53" s="204"/>
      <c r="K53" s="204"/>
      <c r="L53" s="204"/>
      <c r="M53" s="268"/>
      <c r="N53" s="144"/>
    </row>
    <row r="54" spans="1:15" ht="14.25" customHeight="1">
      <c r="A54" s="270"/>
      <c r="B54" s="162"/>
      <c r="C54" s="526"/>
      <c r="D54" s="526"/>
      <c r="E54" s="527"/>
      <c r="F54" s="526"/>
      <c r="G54" s="526"/>
      <c r="H54" s="527"/>
      <c r="I54" s="204"/>
      <c r="J54" s="204"/>
      <c r="K54" s="204"/>
      <c r="L54" s="204"/>
      <c r="M54" s="268"/>
      <c r="N54" s="144"/>
    </row>
    <row r="55" spans="1:15" ht="14.25" customHeight="1">
      <c r="A55" s="270"/>
      <c r="B55" s="162"/>
      <c r="C55" s="526"/>
      <c r="D55" s="526"/>
      <c r="E55" s="527"/>
      <c r="F55" s="526"/>
      <c r="G55" s="526"/>
      <c r="H55" s="527"/>
      <c r="I55" s="204"/>
      <c r="J55" s="204"/>
      <c r="K55" s="204"/>
      <c r="L55" s="204"/>
      <c r="M55" s="268"/>
      <c r="N55" s="144"/>
    </row>
    <row r="56" spans="1:15" ht="14.25" customHeight="1" thickBot="1">
      <c r="A56" s="270"/>
      <c r="B56" s="151"/>
      <c r="C56" s="568"/>
      <c r="D56" s="568"/>
      <c r="E56" s="569"/>
      <c r="F56" s="568"/>
      <c r="G56" s="568"/>
      <c r="H56" s="569"/>
      <c r="I56" s="204"/>
      <c r="J56" s="204"/>
      <c r="K56" s="204"/>
      <c r="L56" s="204"/>
      <c r="M56" s="268"/>
      <c r="N56" s="144"/>
    </row>
    <row r="57" spans="1:15" ht="24.75" customHeight="1">
      <c r="A57" s="270" t="s">
        <v>218</v>
      </c>
      <c r="B57" s="547" t="s">
        <v>631</v>
      </c>
      <c r="C57" s="544"/>
      <c r="D57" s="544"/>
      <c r="E57" s="544"/>
      <c r="F57" s="204"/>
      <c r="G57" s="204"/>
      <c r="H57" s="204"/>
      <c r="I57" s="204"/>
      <c r="J57" s="204"/>
      <c r="K57" s="204"/>
      <c r="L57" s="204"/>
      <c r="M57" s="268"/>
      <c r="N57" s="144"/>
    </row>
    <row r="58" spans="1:15" ht="15.75" customHeight="1" thickBot="1">
      <c r="A58" s="270"/>
      <c r="B58" s="545" t="s">
        <v>633</v>
      </c>
      <c r="C58" s="546"/>
      <c r="D58" s="546"/>
      <c r="E58" s="546"/>
      <c r="F58" s="204"/>
      <c r="G58" s="204"/>
      <c r="H58" s="204"/>
      <c r="I58" s="204"/>
      <c r="J58" s="204"/>
      <c r="K58" s="204"/>
      <c r="L58" s="204"/>
      <c r="M58" s="268"/>
      <c r="N58" s="144"/>
    </row>
    <row r="59" spans="1:15" ht="50" customHeight="1" thickBot="1">
      <c r="A59" s="270"/>
      <c r="B59" s="517" t="s">
        <v>836</v>
      </c>
      <c r="C59" s="518"/>
      <c r="D59" s="518"/>
      <c r="E59" s="519"/>
      <c r="F59" s="204"/>
      <c r="G59" s="204"/>
      <c r="H59" s="204"/>
      <c r="I59" s="204"/>
      <c r="J59" s="204"/>
      <c r="K59" s="204"/>
      <c r="L59" s="204"/>
      <c r="M59" s="268"/>
      <c r="N59" s="144"/>
    </row>
    <row r="60" spans="1:15" ht="24" customHeight="1">
      <c r="A60" s="270" t="s">
        <v>217</v>
      </c>
      <c r="B60" s="544" t="s">
        <v>632</v>
      </c>
      <c r="C60" s="544"/>
      <c r="D60" s="544"/>
      <c r="E60" s="544"/>
      <c r="F60" s="204"/>
      <c r="G60" s="204"/>
      <c r="H60" s="204"/>
      <c r="I60" s="204"/>
      <c r="J60" s="204"/>
      <c r="K60" s="204"/>
      <c r="L60" s="204"/>
      <c r="M60" s="268"/>
      <c r="N60" s="144"/>
    </row>
    <row r="61" spans="1:15" ht="22.5" customHeight="1" thickBot="1">
      <c r="A61" s="270"/>
      <c r="B61" s="215" t="s">
        <v>216</v>
      </c>
      <c r="C61" s="204"/>
      <c r="D61" s="204"/>
      <c r="E61" s="204"/>
      <c r="F61" s="204"/>
      <c r="G61" s="204"/>
      <c r="H61" s="204"/>
      <c r="I61" s="204"/>
      <c r="J61" s="204"/>
      <c r="K61" s="204"/>
      <c r="L61" s="204"/>
      <c r="M61" s="268"/>
      <c r="N61" s="144"/>
    </row>
    <row r="62" spans="1:15" ht="19" customHeight="1">
      <c r="A62" s="270"/>
      <c r="B62" s="214" t="s">
        <v>215</v>
      </c>
      <c r="C62" s="213" t="s">
        <v>214</v>
      </c>
      <c r="D62" s="213" t="s">
        <v>634</v>
      </c>
      <c r="E62" s="213" t="s">
        <v>213</v>
      </c>
      <c r="F62" s="212" t="s">
        <v>8</v>
      </c>
      <c r="G62" s="204"/>
      <c r="H62" s="204"/>
      <c r="I62" s="204"/>
      <c r="J62" s="204"/>
      <c r="K62" s="204"/>
      <c r="L62" s="204"/>
      <c r="M62" s="204"/>
      <c r="N62" s="414"/>
      <c r="O62" s="144"/>
    </row>
    <row r="63" spans="1:15" ht="150" customHeight="1">
      <c r="A63" s="270"/>
      <c r="B63" s="162" t="s">
        <v>119</v>
      </c>
      <c r="C63" s="173" t="s">
        <v>824</v>
      </c>
      <c r="D63" s="434" t="s">
        <v>826</v>
      </c>
      <c r="E63" s="172" t="s">
        <v>825</v>
      </c>
      <c r="F63" s="676" t="s">
        <v>848</v>
      </c>
      <c r="G63" s="204"/>
      <c r="H63" s="204"/>
      <c r="I63" s="204"/>
      <c r="J63" s="204"/>
      <c r="K63" s="204"/>
      <c r="L63" s="204"/>
      <c r="M63" s="204"/>
      <c r="N63" s="415"/>
      <c r="O63" s="144"/>
    </row>
    <row r="64" spans="1:15" ht="150" customHeight="1">
      <c r="A64" s="270"/>
      <c r="B64" s="162" t="s">
        <v>212</v>
      </c>
      <c r="C64" s="173" t="s">
        <v>827</v>
      </c>
      <c r="D64" s="172" t="s">
        <v>828</v>
      </c>
      <c r="E64" s="173"/>
      <c r="F64" s="437" t="s">
        <v>829</v>
      </c>
      <c r="G64" s="204"/>
      <c r="H64" s="204"/>
      <c r="I64" s="204"/>
      <c r="J64" s="204"/>
      <c r="K64" s="204"/>
      <c r="L64" s="204"/>
      <c r="M64" s="204"/>
      <c r="N64" s="415"/>
      <c r="O64" s="144"/>
    </row>
    <row r="65" spans="1:15" ht="100" customHeight="1">
      <c r="A65" s="270"/>
      <c r="B65" s="162" t="s">
        <v>211</v>
      </c>
      <c r="C65" s="173" t="s">
        <v>830</v>
      </c>
      <c r="D65" s="436" t="s">
        <v>831</v>
      </c>
      <c r="E65" s="173" t="s">
        <v>839</v>
      </c>
      <c r="F65" s="490" t="s">
        <v>832</v>
      </c>
      <c r="G65" s="204"/>
      <c r="H65" s="204"/>
      <c r="I65" s="204"/>
      <c r="J65" s="204"/>
      <c r="K65" s="204"/>
      <c r="L65" s="204"/>
      <c r="M65" s="204"/>
      <c r="N65" s="415"/>
      <c r="O65" s="144"/>
    </row>
    <row r="66" spans="1:15" ht="100" customHeight="1">
      <c r="A66" s="270"/>
      <c r="B66" s="162" t="s">
        <v>210</v>
      </c>
      <c r="C66" s="173" t="s">
        <v>833</v>
      </c>
      <c r="D66" s="172" t="s">
        <v>834</v>
      </c>
      <c r="E66" s="173" t="s">
        <v>835</v>
      </c>
      <c r="F66" s="490" t="s">
        <v>841</v>
      </c>
      <c r="G66" s="204"/>
      <c r="H66" s="204"/>
      <c r="I66" s="204"/>
      <c r="J66" s="204"/>
      <c r="K66" s="204"/>
      <c r="L66" s="204"/>
      <c r="M66" s="204"/>
      <c r="N66" s="415"/>
      <c r="O66" s="144"/>
    </row>
    <row r="67" spans="1:15" ht="100" customHeight="1">
      <c r="A67" s="270"/>
      <c r="B67" s="162" t="s">
        <v>157</v>
      </c>
      <c r="C67" s="173" t="s">
        <v>830</v>
      </c>
      <c r="D67" s="172" t="s">
        <v>831</v>
      </c>
      <c r="E67" s="173" t="s">
        <v>839</v>
      </c>
      <c r="F67" s="437" t="s">
        <v>842</v>
      </c>
      <c r="G67" s="204"/>
      <c r="H67" s="204"/>
      <c r="I67" s="204"/>
      <c r="J67" s="204"/>
      <c r="K67" s="204"/>
      <c r="L67" s="204"/>
      <c r="M67" s="204"/>
      <c r="N67" s="415"/>
      <c r="O67" s="144"/>
    </row>
    <row r="68" spans="1:15" ht="100" customHeight="1">
      <c r="A68" s="270"/>
      <c r="B68" s="162" t="s">
        <v>209</v>
      </c>
      <c r="C68" s="173" t="s">
        <v>1032</v>
      </c>
      <c r="D68" s="172" t="s">
        <v>1033</v>
      </c>
      <c r="E68" s="173" t="s">
        <v>835</v>
      </c>
      <c r="F68" s="492" t="s">
        <v>1031</v>
      </c>
      <c r="G68" s="204"/>
      <c r="H68" s="204"/>
      <c r="I68" s="204"/>
      <c r="J68" s="204"/>
      <c r="K68" s="204"/>
      <c r="L68" s="204"/>
      <c r="M68" s="204"/>
      <c r="N68" s="415"/>
      <c r="O68" s="144"/>
    </row>
    <row r="69" spans="1:15" ht="100" customHeight="1">
      <c r="A69" s="270"/>
      <c r="B69" s="162" t="s">
        <v>208</v>
      </c>
      <c r="C69" s="173" t="s">
        <v>833</v>
      </c>
      <c r="D69" s="172" t="s">
        <v>834</v>
      </c>
      <c r="E69" s="173" t="s">
        <v>835</v>
      </c>
      <c r="F69" s="491" t="s">
        <v>843</v>
      </c>
      <c r="G69" s="204"/>
      <c r="H69" s="204"/>
      <c r="I69" s="204"/>
      <c r="J69" s="204"/>
      <c r="K69" s="204"/>
      <c r="L69" s="204"/>
      <c r="M69" s="204"/>
      <c r="N69" s="415"/>
      <c r="O69" s="144"/>
    </row>
    <row r="70" spans="1:15" ht="100" customHeight="1">
      <c r="A70" s="270"/>
      <c r="B70" s="162" t="s">
        <v>207</v>
      </c>
      <c r="C70" s="173" t="s">
        <v>833</v>
      </c>
      <c r="D70" s="172" t="s">
        <v>834</v>
      </c>
      <c r="E70" s="173" t="s">
        <v>835</v>
      </c>
      <c r="F70" s="491" t="s">
        <v>844</v>
      </c>
      <c r="G70" s="204"/>
      <c r="H70" s="204"/>
      <c r="I70" s="204"/>
      <c r="J70" s="204"/>
      <c r="K70" s="204"/>
      <c r="L70" s="204"/>
      <c r="M70" s="204"/>
      <c r="N70" s="415"/>
      <c r="O70" s="144"/>
    </row>
    <row r="71" spans="1:15" ht="100" customHeight="1">
      <c r="A71" s="270"/>
      <c r="B71" s="162" t="s">
        <v>206</v>
      </c>
      <c r="C71" s="173" t="s">
        <v>837</v>
      </c>
      <c r="D71" s="172" t="s">
        <v>838</v>
      </c>
      <c r="E71" s="173" t="s">
        <v>840</v>
      </c>
      <c r="F71" s="491" t="s">
        <v>845</v>
      </c>
      <c r="G71" s="204"/>
      <c r="H71" s="204"/>
      <c r="I71" s="204"/>
      <c r="J71" s="204"/>
      <c r="K71" s="204"/>
      <c r="L71" s="204"/>
      <c r="M71" s="204"/>
      <c r="N71" s="415"/>
      <c r="O71" s="144"/>
    </row>
    <row r="72" spans="1:15" ht="100" customHeight="1">
      <c r="A72" s="270"/>
      <c r="B72" s="159" t="s">
        <v>139</v>
      </c>
      <c r="C72" s="211" t="s">
        <v>833</v>
      </c>
      <c r="D72" s="435" t="s">
        <v>834</v>
      </c>
      <c r="E72" s="211" t="s">
        <v>835</v>
      </c>
      <c r="F72" s="491" t="s">
        <v>846</v>
      </c>
      <c r="G72" s="204"/>
      <c r="H72" s="204"/>
      <c r="I72" s="204"/>
      <c r="J72" s="204"/>
      <c r="K72" s="204"/>
      <c r="L72" s="204"/>
      <c r="M72" s="204"/>
      <c r="N72" s="415"/>
      <c r="O72" s="144"/>
    </row>
    <row r="73" spans="1:15" ht="100" customHeight="1">
      <c r="A73" s="270"/>
      <c r="B73" s="159" t="s">
        <v>27</v>
      </c>
      <c r="C73" s="211" t="s">
        <v>833</v>
      </c>
      <c r="D73" s="435" t="s">
        <v>834</v>
      </c>
      <c r="E73" s="211" t="s">
        <v>835</v>
      </c>
      <c r="F73" s="491" t="s">
        <v>847</v>
      </c>
      <c r="G73" s="204"/>
      <c r="H73" s="204"/>
      <c r="I73" s="204"/>
      <c r="J73" s="204"/>
      <c r="K73" s="204"/>
      <c r="L73" s="204"/>
      <c r="M73" s="204"/>
      <c r="N73" s="415"/>
      <c r="O73" s="144"/>
    </row>
    <row r="74" spans="1:15" ht="14.25" customHeight="1" thickBot="1">
      <c r="A74" s="270"/>
      <c r="B74" s="151" t="s">
        <v>5</v>
      </c>
      <c r="C74" s="171"/>
      <c r="D74" s="171"/>
      <c r="E74" s="171"/>
      <c r="F74" s="417"/>
      <c r="G74" s="204"/>
      <c r="H74" s="204"/>
      <c r="I74" s="204"/>
      <c r="J74" s="204"/>
      <c r="K74" s="204"/>
      <c r="L74" s="204"/>
      <c r="M74" s="204"/>
      <c r="N74" s="415"/>
      <c r="O74" s="144"/>
    </row>
    <row r="75" spans="1:15" ht="28" customHeight="1">
      <c r="A75" s="275" t="s">
        <v>205</v>
      </c>
      <c r="B75" s="207" t="s">
        <v>603</v>
      </c>
      <c r="C75" s="206"/>
      <c r="D75" s="204"/>
      <c r="E75" s="204"/>
      <c r="F75" s="204"/>
      <c r="G75" s="204"/>
      <c r="H75" s="204"/>
      <c r="I75" s="204"/>
      <c r="J75" s="204"/>
      <c r="K75" s="204"/>
      <c r="L75" s="204"/>
      <c r="M75" s="204"/>
      <c r="N75" s="415"/>
      <c r="O75" s="144"/>
    </row>
    <row r="76" spans="1:15" ht="21" customHeight="1" thickBot="1">
      <c r="A76" s="275"/>
      <c r="B76" s="210" t="s">
        <v>604</v>
      </c>
      <c r="C76" s="205"/>
      <c r="D76" s="204"/>
      <c r="E76" s="204"/>
      <c r="F76" s="204"/>
      <c r="G76" s="204"/>
      <c r="H76" s="204"/>
      <c r="I76" s="204"/>
      <c r="J76" s="204"/>
      <c r="K76" s="204"/>
      <c r="L76" s="204"/>
      <c r="M76" s="204"/>
      <c r="N76" s="415"/>
      <c r="O76" s="144"/>
    </row>
    <row r="77" spans="1:15" ht="409" customHeight="1" thickBot="1">
      <c r="A77" s="275"/>
      <c r="B77" s="517" t="s">
        <v>1017</v>
      </c>
      <c r="C77" s="518"/>
      <c r="D77" s="518"/>
      <c r="E77" s="519"/>
      <c r="F77" s="204"/>
      <c r="G77" s="204"/>
      <c r="H77" s="204"/>
      <c r="I77" s="204"/>
      <c r="J77" s="204"/>
      <c r="K77" s="204"/>
      <c r="L77" s="204"/>
      <c r="M77" s="204"/>
      <c r="N77" s="415"/>
      <c r="O77" s="144"/>
    </row>
    <row r="78" spans="1:15" ht="28" customHeight="1">
      <c r="A78" s="275" t="s">
        <v>204</v>
      </c>
      <c r="B78" s="547" t="s">
        <v>605</v>
      </c>
      <c r="C78" s="544"/>
      <c r="D78" s="544"/>
      <c r="E78" s="544"/>
      <c r="F78" s="204"/>
      <c r="G78" s="204"/>
      <c r="H78" s="204"/>
      <c r="I78" s="204"/>
      <c r="J78" s="204"/>
      <c r="K78" s="204"/>
      <c r="L78" s="204"/>
      <c r="M78" s="204"/>
      <c r="N78" s="415"/>
      <c r="O78" s="144"/>
    </row>
    <row r="79" spans="1:15" ht="21" customHeight="1">
      <c r="A79" s="275"/>
      <c r="B79" s="210" t="s">
        <v>635</v>
      </c>
      <c r="C79" s="205"/>
      <c r="D79" s="204"/>
      <c r="E79" s="204"/>
      <c r="F79" s="204"/>
      <c r="G79" s="204"/>
      <c r="H79" s="204"/>
      <c r="I79" s="204"/>
      <c r="J79" s="204"/>
      <c r="K79" s="204"/>
      <c r="L79" s="204"/>
      <c r="M79" s="204"/>
      <c r="N79" s="415"/>
      <c r="O79" s="144"/>
    </row>
    <row r="80" spans="1:15" ht="21" customHeight="1" thickBot="1">
      <c r="A80" s="275"/>
      <c r="B80" s="209" t="s">
        <v>636</v>
      </c>
      <c r="C80" s="204"/>
      <c r="D80" s="204"/>
      <c r="E80" s="204"/>
      <c r="F80" s="204"/>
      <c r="G80" s="204"/>
      <c r="H80" s="204"/>
      <c r="I80" s="204"/>
      <c r="J80" s="204"/>
      <c r="K80" s="204"/>
      <c r="L80" s="204"/>
      <c r="M80" s="204"/>
      <c r="N80" s="415"/>
      <c r="O80" s="144"/>
    </row>
    <row r="81" spans="1:17" ht="78.75" customHeight="1" thickBot="1">
      <c r="A81" s="275"/>
      <c r="B81" s="517" t="s">
        <v>849</v>
      </c>
      <c r="C81" s="518"/>
      <c r="D81" s="518"/>
      <c r="E81" s="519"/>
      <c r="F81" s="204"/>
      <c r="G81" s="204"/>
      <c r="H81" s="204"/>
      <c r="I81" s="204"/>
      <c r="J81" s="204"/>
      <c r="K81" s="204"/>
      <c r="L81" s="204"/>
      <c r="M81" s="204"/>
      <c r="N81" s="415"/>
      <c r="O81" s="144"/>
    </row>
    <row r="82" spans="1:17">
      <c r="A82" s="270"/>
      <c r="B82" s="204"/>
      <c r="C82" s="204"/>
      <c r="D82" s="204"/>
      <c r="E82" s="204"/>
      <c r="F82" s="204"/>
      <c r="G82" s="204"/>
      <c r="H82" s="204"/>
      <c r="I82" s="204"/>
      <c r="J82" s="204"/>
      <c r="K82" s="204"/>
      <c r="L82" s="204"/>
      <c r="M82" s="204"/>
      <c r="N82" s="415"/>
      <c r="O82" s="144"/>
    </row>
    <row r="83" spans="1:17" ht="24" customHeight="1">
      <c r="A83" s="271"/>
      <c r="B83" s="208" t="s">
        <v>73</v>
      </c>
      <c r="C83" s="208"/>
      <c r="D83" s="208"/>
      <c r="E83" s="208"/>
      <c r="F83" s="208"/>
      <c r="G83" s="208"/>
      <c r="H83" s="208"/>
      <c r="I83" s="208"/>
      <c r="J83" s="208"/>
      <c r="K83" s="208"/>
      <c r="L83" s="208"/>
      <c r="M83" s="208"/>
      <c r="N83" s="416"/>
      <c r="O83" s="144"/>
    </row>
    <row r="84" spans="1:17" ht="24" customHeight="1">
      <c r="A84" s="275" t="s">
        <v>203</v>
      </c>
      <c r="B84" s="207" t="s">
        <v>71</v>
      </c>
      <c r="C84" s="206"/>
      <c r="D84" s="204"/>
      <c r="E84" s="204"/>
      <c r="F84" s="204"/>
      <c r="G84" s="204"/>
      <c r="H84" s="204"/>
      <c r="I84" s="204"/>
      <c r="J84" s="204"/>
      <c r="K84" s="204"/>
      <c r="L84" s="204"/>
      <c r="M84" s="268"/>
      <c r="N84" s="144"/>
    </row>
    <row r="85" spans="1:17" ht="31.5" customHeight="1" thickBot="1">
      <c r="A85" s="275"/>
      <c r="B85" s="548" t="s">
        <v>606</v>
      </c>
      <c r="C85" s="549"/>
      <c r="D85" s="549"/>
      <c r="E85" s="549"/>
      <c r="F85" s="204"/>
      <c r="G85" s="204"/>
      <c r="H85" s="204"/>
      <c r="I85" s="204"/>
      <c r="J85" s="204"/>
      <c r="K85" s="204"/>
      <c r="L85" s="204"/>
      <c r="M85" s="268"/>
      <c r="N85" s="144"/>
    </row>
    <row r="86" spans="1:17" ht="409" customHeight="1" thickBot="1">
      <c r="A86" s="275"/>
      <c r="B86" s="517" t="s">
        <v>1028</v>
      </c>
      <c r="C86" s="518"/>
      <c r="D86" s="518"/>
      <c r="E86" s="519"/>
      <c r="F86" s="204"/>
      <c r="G86" s="204"/>
      <c r="H86" s="204"/>
      <c r="I86" s="204"/>
      <c r="J86" s="204"/>
      <c r="K86" s="204"/>
      <c r="L86" s="204"/>
      <c r="M86" s="268"/>
      <c r="N86" s="144"/>
    </row>
    <row r="87" spans="1:17">
      <c r="A87" s="270"/>
      <c r="B87" s="204"/>
      <c r="C87" s="204"/>
      <c r="D87" s="204"/>
      <c r="E87" s="204"/>
      <c r="F87" s="204"/>
      <c r="G87" s="204"/>
      <c r="H87" s="204"/>
      <c r="I87" s="204"/>
      <c r="J87" s="204"/>
      <c r="K87" s="204"/>
      <c r="L87" s="204"/>
      <c r="M87" s="268"/>
      <c r="N87" s="144"/>
    </row>
    <row r="88" spans="1:17" ht="30" customHeight="1">
      <c r="A88" s="276" t="s">
        <v>638</v>
      </c>
      <c r="B88" s="203" t="s">
        <v>202</v>
      </c>
      <c r="C88" s="203"/>
      <c r="D88" s="202"/>
      <c r="E88" s="202"/>
      <c r="F88" s="202"/>
      <c r="G88" s="202"/>
      <c r="H88" s="202"/>
      <c r="I88" s="202"/>
      <c r="J88" s="202"/>
      <c r="K88" s="202"/>
      <c r="L88" s="202"/>
      <c r="M88" s="277"/>
      <c r="N88" s="144"/>
    </row>
    <row r="89" spans="1:17" ht="21" customHeight="1">
      <c r="A89" s="278"/>
      <c r="B89" s="148" t="s">
        <v>201</v>
      </c>
      <c r="C89" s="148"/>
      <c r="D89" s="148"/>
      <c r="E89" s="148"/>
      <c r="F89" s="148"/>
      <c r="G89" s="148"/>
      <c r="H89" s="148"/>
      <c r="I89" s="148"/>
      <c r="J89" s="148"/>
      <c r="K89" s="148"/>
      <c r="L89" s="148"/>
      <c r="M89" s="279"/>
      <c r="N89" s="144"/>
    </row>
    <row r="90" spans="1:17">
      <c r="A90" s="280" t="s">
        <v>200</v>
      </c>
      <c r="B90" s="197" t="s">
        <v>646</v>
      </c>
      <c r="C90" s="147"/>
      <c r="D90" s="146"/>
      <c r="E90" s="146"/>
      <c r="F90" s="146"/>
      <c r="G90" s="146"/>
      <c r="H90" s="146"/>
      <c r="I90" s="146"/>
      <c r="J90" s="146"/>
      <c r="K90" s="146"/>
      <c r="L90" s="146"/>
      <c r="M90" s="281"/>
      <c r="N90" s="144"/>
    </row>
    <row r="91" spans="1:17" ht="107.25" customHeight="1">
      <c r="A91" s="280"/>
      <c r="B91" s="550" t="s">
        <v>647</v>
      </c>
      <c r="C91" s="499"/>
      <c r="D91" s="499"/>
      <c r="E91" s="499"/>
      <c r="F91" s="146"/>
      <c r="G91" s="146"/>
      <c r="H91" s="146"/>
      <c r="I91" s="146"/>
      <c r="J91" s="146"/>
      <c r="K91" s="146"/>
      <c r="L91" s="146"/>
      <c r="M91" s="281"/>
      <c r="N91" s="144"/>
    </row>
    <row r="92" spans="1:17" ht="46" customHeight="1">
      <c r="A92" s="282"/>
      <c r="B92" s="499" t="s">
        <v>607</v>
      </c>
      <c r="C92" s="499"/>
      <c r="D92" s="499"/>
      <c r="E92" s="499"/>
      <c r="F92" s="146"/>
      <c r="G92" s="146"/>
      <c r="H92" s="146"/>
      <c r="I92" s="146"/>
      <c r="J92" s="146"/>
      <c r="K92" s="146"/>
      <c r="L92" s="146"/>
      <c r="M92" s="281"/>
      <c r="N92" s="144"/>
      <c r="Q92" s="144"/>
    </row>
    <row r="93" spans="1:17" ht="66" customHeight="1" thickBot="1">
      <c r="A93" s="282"/>
      <c r="B93" s="498" t="s">
        <v>648</v>
      </c>
      <c r="C93" s="498"/>
      <c r="D93" s="498"/>
      <c r="E93" s="498"/>
      <c r="F93" s="146"/>
      <c r="G93" s="146"/>
      <c r="H93" s="146"/>
      <c r="I93" s="146"/>
      <c r="J93" s="146"/>
      <c r="K93" s="146"/>
      <c r="L93" s="146"/>
      <c r="M93" s="281"/>
      <c r="N93" s="144"/>
      <c r="Q93" s="144"/>
    </row>
    <row r="94" spans="1:17" ht="24" customHeight="1">
      <c r="A94" s="282"/>
      <c r="B94" s="154" t="s">
        <v>199</v>
      </c>
      <c r="C94" s="201" t="s">
        <v>0</v>
      </c>
      <c r="D94" s="201" t="s">
        <v>198</v>
      </c>
      <c r="E94" s="201" t="s">
        <v>197</v>
      </c>
      <c r="F94" s="201" t="s">
        <v>196</v>
      </c>
      <c r="G94" s="201" t="s">
        <v>195</v>
      </c>
      <c r="H94" s="201" t="s">
        <v>125</v>
      </c>
      <c r="I94" s="195" t="s">
        <v>9</v>
      </c>
      <c r="J94" s="182" t="s">
        <v>8</v>
      </c>
      <c r="K94" s="146"/>
      <c r="L94" s="146"/>
      <c r="M94" s="281"/>
      <c r="N94" s="144"/>
      <c r="Q94" s="144"/>
    </row>
    <row r="95" spans="1:17" ht="113">
      <c r="A95" s="282"/>
      <c r="B95" s="162" t="s">
        <v>810</v>
      </c>
      <c r="C95" s="173" t="s">
        <v>294</v>
      </c>
      <c r="D95" s="173" t="s">
        <v>524</v>
      </c>
      <c r="E95" s="161">
        <v>38978</v>
      </c>
      <c r="F95" s="161">
        <v>38836</v>
      </c>
      <c r="G95" s="161">
        <v>13761</v>
      </c>
      <c r="H95" s="161">
        <v>91575</v>
      </c>
      <c r="I95" s="173" t="s">
        <v>13</v>
      </c>
      <c r="J95" s="200" t="s">
        <v>851</v>
      </c>
      <c r="K95" s="146"/>
      <c r="L95" s="146"/>
      <c r="M95" s="281"/>
      <c r="N95" s="144"/>
      <c r="Q95" s="144"/>
    </row>
    <row r="96" spans="1:17" ht="113">
      <c r="A96" s="282"/>
      <c r="B96" s="162" t="s">
        <v>194</v>
      </c>
      <c r="C96" s="173" t="s">
        <v>288</v>
      </c>
      <c r="D96" s="173" t="s">
        <v>524</v>
      </c>
      <c r="E96" s="161">
        <v>39742</v>
      </c>
      <c r="F96" s="161">
        <v>34281</v>
      </c>
      <c r="G96" s="161">
        <v>13640</v>
      </c>
      <c r="H96" s="161">
        <v>87663</v>
      </c>
      <c r="I96" s="173" t="s">
        <v>13</v>
      </c>
      <c r="J96" s="200" t="s">
        <v>851</v>
      </c>
      <c r="K96" s="146"/>
      <c r="L96" s="146"/>
      <c r="M96" s="281"/>
      <c r="N96" s="144"/>
      <c r="Q96" s="144"/>
    </row>
    <row r="97" spans="1:17" ht="113">
      <c r="A97" s="282"/>
      <c r="B97" s="162" t="s">
        <v>193</v>
      </c>
      <c r="C97" s="173" t="s">
        <v>282</v>
      </c>
      <c r="D97" s="173" t="s">
        <v>524</v>
      </c>
      <c r="E97" s="161">
        <v>45058</v>
      </c>
      <c r="F97" s="161">
        <v>37543</v>
      </c>
      <c r="G97" s="161">
        <v>20496</v>
      </c>
      <c r="H97" s="161">
        <v>103097</v>
      </c>
      <c r="I97" s="173" t="s">
        <v>13</v>
      </c>
      <c r="J97" s="200" t="s">
        <v>851</v>
      </c>
      <c r="K97" s="146"/>
      <c r="L97" s="146"/>
      <c r="M97" s="281"/>
      <c r="N97" s="144"/>
      <c r="Q97" s="144"/>
    </row>
    <row r="98" spans="1:17" ht="113">
      <c r="A98" s="282"/>
      <c r="B98" s="162" t="s">
        <v>192</v>
      </c>
      <c r="C98" s="173" t="s">
        <v>278</v>
      </c>
      <c r="D98" s="173" t="s">
        <v>524</v>
      </c>
      <c r="E98" s="161">
        <v>45507</v>
      </c>
      <c r="F98" s="161">
        <v>42877</v>
      </c>
      <c r="G98" s="161">
        <v>20340</v>
      </c>
      <c r="H98" s="161">
        <v>108724</v>
      </c>
      <c r="I98" s="173" t="s">
        <v>13</v>
      </c>
      <c r="J98" s="200" t="s">
        <v>852</v>
      </c>
      <c r="K98" s="146"/>
      <c r="L98" s="146"/>
      <c r="M98" s="281"/>
      <c r="N98" s="144"/>
      <c r="Q98" s="144"/>
    </row>
    <row r="99" spans="1:17" ht="113">
      <c r="A99" s="282"/>
      <c r="B99" s="162" t="s">
        <v>191</v>
      </c>
      <c r="C99" s="173" t="str">
        <f>VLOOKUP(C$95,ListsReq!$C$3:$R$34,5,FALSE)</f>
        <v>2011/12</v>
      </c>
      <c r="D99" s="173" t="s">
        <v>524</v>
      </c>
      <c r="E99" s="161">
        <v>39661</v>
      </c>
      <c r="F99" s="161">
        <v>47212</v>
      </c>
      <c r="G99" s="161">
        <v>20303</v>
      </c>
      <c r="H99" s="161">
        <f>SUM(E99:G99)</f>
        <v>107176</v>
      </c>
      <c r="I99" s="173" t="s">
        <v>13</v>
      </c>
      <c r="J99" s="200" t="s">
        <v>852</v>
      </c>
      <c r="K99" s="146"/>
      <c r="L99" s="146"/>
      <c r="M99" s="281"/>
      <c r="N99" s="144"/>
      <c r="Q99" s="144"/>
    </row>
    <row r="100" spans="1:17" ht="97">
      <c r="A100" s="282"/>
      <c r="B100" s="162" t="s">
        <v>190</v>
      </c>
      <c r="C100" s="173" t="str">
        <f>VLOOKUP(C$95,ListsReq!$C$3:$R$34,6,FALSE)</f>
        <v>2012/13</v>
      </c>
      <c r="D100" s="173" t="s">
        <v>524</v>
      </c>
      <c r="E100" s="161">
        <v>36452</v>
      </c>
      <c r="F100" s="161">
        <v>53132</v>
      </c>
      <c r="G100" s="161">
        <v>19087</v>
      </c>
      <c r="H100" s="161">
        <f>SUM(E100:G100)</f>
        <v>108671</v>
      </c>
      <c r="I100" s="173" t="s">
        <v>13</v>
      </c>
      <c r="J100" s="200" t="s">
        <v>853</v>
      </c>
      <c r="K100" s="146"/>
      <c r="L100" s="146"/>
      <c r="M100" s="281"/>
      <c r="N100" s="144"/>
      <c r="Q100" s="144"/>
    </row>
    <row r="101" spans="1:17" ht="97">
      <c r="A101" s="282"/>
      <c r="B101" s="162" t="s">
        <v>189</v>
      </c>
      <c r="C101" s="173" t="str">
        <f>VLOOKUP(C$95,ListsReq!$C$3:$R$34,7,FALSE)</f>
        <v>2013/14</v>
      </c>
      <c r="D101" s="173" t="s">
        <v>524</v>
      </c>
      <c r="E101" s="161">
        <v>39204</v>
      </c>
      <c r="F101" s="161">
        <v>49791</v>
      </c>
      <c r="G101" s="161">
        <v>20528</v>
      </c>
      <c r="H101" s="161">
        <f>SUM(E101:G101)</f>
        <v>109523</v>
      </c>
      <c r="I101" s="173" t="s">
        <v>13</v>
      </c>
      <c r="J101" s="200" t="s">
        <v>854</v>
      </c>
      <c r="K101" s="146"/>
      <c r="L101" s="146"/>
      <c r="M101" s="281"/>
      <c r="N101" s="144"/>
      <c r="Q101" s="144"/>
    </row>
    <row r="102" spans="1:17" ht="97">
      <c r="A102" s="282"/>
      <c r="B102" s="162" t="s">
        <v>188</v>
      </c>
      <c r="C102" s="173" t="str">
        <f>VLOOKUP(C$95,ListsReq!$C$3:$R$34,8,FALSE)</f>
        <v>2014/15</v>
      </c>
      <c r="D102" s="173" t="s">
        <v>524</v>
      </c>
      <c r="E102" s="161">
        <v>41572</v>
      </c>
      <c r="F102" s="161">
        <v>43306</v>
      </c>
      <c r="G102" s="161">
        <v>22140</v>
      </c>
      <c r="H102" s="161">
        <f>SUM(E102:G102)</f>
        <v>107018</v>
      </c>
      <c r="I102" s="173" t="s">
        <v>13</v>
      </c>
      <c r="J102" s="200" t="s">
        <v>855</v>
      </c>
      <c r="K102" s="146"/>
      <c r="L102" s="146"/>
      <c r="M102" s="281"/>
      <c r="N102" s="144"/>
      <c r="Q102" s="144"/>
    </row>
    <row r="103" spans="1:17" ht="256">
      <c r="A103" s="282"/>
      <c r="B103" s="162" t="s">
        <v>187</v>
      </c>
      <c r="C103" s="173" t="str">
        <f>VLOOKUP(C$95,ListsReq!$C$3:$R$34,9,FALSE)</f>
        <v>2015/16</v>
      </c>
      <c r="D103" s="173" t="s">
        <v>524</v>
      </c>
      <c r="E103" s="161">
        <v>37544</v>
      </c>
      <c r="F103" s="161">
        <v>36513</v>
      </c>
      <c r="G103" s="161">
        <v>29726</v>
      </c>
      <c r="H103" s="161">
        <v>103783</v>
      </c>
      <c r="I103" s="173" t="s">
        <v>13</v>
      </c>
      <c r="J103" s="438" t="s">
        <v>856</v>
      </c>
      <c r="K103" s="146"/>
      <c r="L103" s="146"/>
      <c r="M103" s="281"/>
      <c r="N103" s="144"/>
      <c r="Q103" s="144"/>
    </row>
    <row r="104" spans="1:17" ht="409.6">
      <c r="A104" s="282"/>
      <c r="B104" s="162" t="s">
        <v>186</v>
      </c>
      <c r="C104" s="173" t="str">
        <f>VLOOKUP(C$95,ListsReq!$C$3:$R$34,10,FALSE)</f>
        <v>2016/17</v>
      </c>
      <c r="D104" s="173" t="s">
        <v>524</v>
      </c>
      <c r="E104" s="161">
        <v>35983</v>
      </c>
      <c r="F104" s="161">
        <v>35155</v>
      </c>
      <c r="G104" s="161">
        <v>34776</v>
      </c>
      <c r="H104" s="161">
        <f>SUM(E104:G104)</f>
        <v>105914</v>
      </c>
      <c r="I104" s="173" t="s">
        <v>13</v>
      </c>
      <c r="J104" s="438" t="s">
        <v>857</v>
      </c>
      <c r="K104" s="146"/>
      <c r="L104" s="146"/>
      <c r="M104" s="281"/>
      <c r="N104" s="144"/>
      <c r="Q104" s="144"/>
    </row>
    <row r="105" spans="1:17" ht="273">
      <c r="A105" s="282"/>
      <c r="B105" s="162" t="s">
        <v>185</v>
      </c>
      <c r="C105" s="173" t="str">
        <f>VLOOKUP(C$95,ListsReq!$C$3:$R$34,11,FALSE)</f>
        <v>2017/18</v>
      </c>
      <c r="D105" s="173" t="s">
        <v>524</v>
      </c>
      <c r="E105" s="161">
        <v>36223</v>
      </c>
      <c r="F105" s="161">
        <v>28515</v>
      </c>
      <c r="G105" s="161">
        <v>30251</v>
      </c>
      <c r="H105" s="161">
        <f>SUM(E105:G105)</f>
        <v>94989</v>
      </c>
      <c r="I105" s="173" t="s">
        <v>13</v>
      </c>
      <c r="J105" s="200" t="s">
        <v>858</v>
      </c>
      <c r="K105" s="146"/>
      <c r="L105" s="146"/>
      <c r="M105" s="281"/>
      <c r="N105" s="144"/>
      <c r="Q105" s="144"/>
    </row>
    <row r="106" spans="1:17" ht="256">
      <c r="A106" s="282"/>
      <c r="B106" s="162" t="s">
        <v>184</v>
      </c>
      <c r="C106" s="173" t="str">
        <f>VLOOKUP(C$95,ListsReq!$C$3:$R$34,12,FALSE)</f>
        <v>2018/19</v>
      </c>
      <c r="D106" s="173" t="s">
        <v>524</v>
      </c>
      <c r="E106" s="161">
        <v>38265</v>
      </c>
      <c r="F106" s="161">
        <v>22020</v>
      </c>
      <c r="G106" s="161">
        <v>31106</v>
      </c>
      <c r="H106" s="161">
        <f>SUM(E106:G106)</f>
        <v>91391</v>
      </c>
      <c r="I106" s="173" t="s">
        <v>13</v>
      </c>
      <c r="J106" s="438" t="s">
        <v>859</v>
      </c>
      <c r="K106" s="146"/>
      <c r="L106" s="146"/>
      <c r="M106" s="281"/>
      <c r="N106" s="144"/>
      <c r="Q106" s="144"/>
    </row>
    <row r="107" spans="1:17" ht="208">
      <c r="A107" s="282"/>
      <c r="B107" s="162" t="s">
        <v>183</v>
      </c>
      <c r="C107" s="173" t="str">
        <f>VLOOKUP(C$95,ListsReq!$C$3:$R$34,13,FALSE)</f>
        <v>2019/20</v>
      </c>
      <c r="D107" s="173" t="s">
        <v>524</v>
      </c>
      <c r="E107" s="161">
        <v>40911</v>
      </c>
      <c r="F107" s="161">
        <v>22716</v>
      </c>
      <c r="G107" s="161">
        <v>19175</v>
      </c>
      <c r="H107" s="161">
        <f>SUM(E107:G107)</f>
        <v>82802</v>
      </c>
      <c r="I107" s="173" t="s">
        <v>13</v>
      </c>
      <c r="J107" s="438" t="s">
        <v>1016</v>
      </c>
      <c r="K107" s="146"/>
      <c r="L107" s="146"/>
      <c r="M107" s="281"/>
      <c r="N107" s="144"/>
      <c r="Q107" s="144"/>
    </row>
    <row r="108" spans="1:17" ht="17">
      <c r="A108" s="282"/>
      <c r="B108" s="162" t="s">
        <v>182</v>
      </c>
      <c r="C108" s="173">
        <f>VLOOKUP(C$95,ListsReq!$C$3:$R$34,14,FALSE)</f>
        <v>0</v>
      </c>
      <c r="D108" s="173"/>
      <c r="E108" s="161"/>
      <c r="F108" s="161"/>
      <c r="G108" s="161"/>
      <c r="H108" s="161">
        <f t="shared" ref="H108:H110" si="0">SUM(E108:G108)</f>
        <v>0</v>
      </c>
      <c r="I108" s="173" t="s">
        <v>13</v>
      </c>
      <c r="J108" s="200"/>
      <c r="K108" s="146"/>
      <c r="L108" s="146"/>
      <c r="M108" s="281"/>
      <c r="N108" s="144"/>
      <c r="Q108" s="144"/>
    </row>
    <row r="109" spans="1:17" ht="17">
      <c r="A109" s="282"/>
      <c r="B109" s="162" t="s">
        <v>181</v>
      </c>
      <c r="C109" s="173">
        <f>VLOOKUP(C$95,ListsReq!$C$3:$R$34,15,FALSE)</f>
        <v>0</v>
      </c>
      <c r="D109" s="173"/>
      <c r="E109" s="161"/>
      <c r="F109" s="161"/>
      <c r="G109" s="161"/>
      <c r="H109" s="161">
        <f t="shared" si="0"/>
        <v>0</v>
      </c>
      <c r="I109" s="173" t="s">
        <v>13</v>
      </c>
      <c r="J109" s="200"/>
      <c r="K109" s="146"/>
      <c r="L109" s="146"/>
      <c r="M109" s="281"/>
      <c r="N109" s="144"/>
      <c r="Q109" s="144"/>
    </row>
    <row r="110" spans="1:17" ht="18" thickBot="1">
      <c r="A110" s="282"/>
      <c r="B110" s="151" t="s">
        <v>180</v>
      </c>
      <c r="C110" s="171">
        <f>VLOOKUP(C$95,ListsReq!$C$3:$R$34,16,FALSE)</f>
        <v>0</v>
      </c>
      <c r="D110" s="171"/>
      <c r="E110" s="150"/>
      <c r="F110" s="150"/>
      <c r="G110" s="150"/>
      <c r="H110" s="150">
        <f t="shared" si="0"/>
        <v>0</v>
      </c>
      <c r="I110" s="171" t="s">
        <v>13</v>
      </c>
      <c r="J110" s="199"/>
      <c r="K110" s="146"/>
      <c r="L110" s="146"/>
      <c r="M110" s="281"/>
      <c r="N110" s="144"/>
      <c r="Q110" s="144"/>
    </row>
    <row r="111" spans="1:17">
      <c r="A111" s="280"/>
      <c r="B111" s="198"/>
      <c r="C111" s="169"/>
      <c r="D111" s="146"/>
      <c r="E111" s="146"/>
      <c r="F111" s="146"/>
      <c r="G111" s="146"/>
      <c r="H111" s="146"/>
      <c r="I111" s="146"/>
      <c r="J111" s="146"/>
      <c r="K111" s="146"/>
      <c r="L111" s="146"/>
      <c r="M111" s="281"/>
      <c r="N111" s="144"/>
    </row>
    <row r="112" spans="1:17">
      <c r="A112" s="280" t="s">
        <v>179</v>
      </c>
      <c r="B112" s="197" t="s">
        <v>178</v>
      </c>
      <c r="C112" s="147"/>
      <c r="D112" s="146"/>
      <c r="E112" s="146"/>
      <c r="F112" s="146"/>
      <c r="G112" s="146"/>
      <c r="H112" s="146"/>
      <c r="I112" s="146"/>
      <c r="J112" s="146"/>
      <c r="K112" s="146"/>
      <c r="L112" s="146"/>
      <c r="M112" s="281"/>
      <c r="N112" s="144"/>
    </row>
    <row r="113" spans="1:15" ht="78.75" customHeight="1">
      <c r="A113" s="280"/>
      <c r="B113" s="499" t="s">
        <v>649</v>
      </c>
      <c r="C113" s="499"/>
      <c r="D113" s="499"/>
      <c r="E113" s="499"/>
      <c r="F113" s="146"/>
      <c r="G113" s="146"/>
      <c r="H113" s="146"/>
      <c r="I113" s="146"/>
      <c r="J113" s="146"/>
      <c r="K113" s="146"/>
      <c r="L113" s="146"/>
      <c r="M113" s="281"/>
      <c r="N113" s="144"/>
    </row>
    <row r="114" spans="1:15" ht="34.5" customHeight="1">
      <c r="A114" s="282"/>
      <c r="B114" s="499" t="s">
        <v>177</v>
      </c>
      <c r="C114" s="499"/>
      <c r="D114" s="499"/>
      <c r="E114" s="499"/>
      <c r="F114" s="146"/>
      <c r="G114" s="146"/>
      <c r="H114" s="146"/>
      <c r="I114" s="146"/>
      <c r="J114" s="146"/>
      <c r="K114" s="146"/>
      <c r="L114" s="146"/>
      <c r="M114" s="281"/>
      <c r="N114" s="144"/>
      <c r="O114" s="144"/>
    </row>
    <row r="115" spans="1:15" ht="16">
      <c r="A115" s="282"/>
      <c r="B115" s="388" t="s">
        <v>811</v>
      </c>
      <c r="C115" s="409">
        <v>2020</v>
      </c>
      <c r="D115" s="408">
        <v>2019</v>
      </c>
      <c r="E115" s="408">
        <v>2020</v>
      </c>
      <c r="F115" s="146"/>
      <c r="G115" s="146"/>
      <c r="H115" s="146"/>
      <c r="I115" s="146"/>
      <c r="J115" s="146"/>
      <c r="K115" s="146"/>
      <c r="L115" s="146"/>
      <c r="M115" s="281"/>
      <c r="N115" s="144"/>
      <c r="O115" s="144"/>
    </row>
    <row r="116" spans="1:15" ht="8.5" customHeight="1" thickBot="1">
      <c r="A116" s="282"/>
      <c r="B116" s="388"/>
      <c r="C116" s="388"/>
      <c r="D116" s="388"/>
      <c r="E116" s="388"/>
      <c r="F116" s="146"/>
      <c r="G116" s="146"/>
      <c r="H116" s="146"/>
      <c r="I116" s="146"/>
      <c r="J116" s="146"/>
      <c r="K116" s="146"/>
      <c r="L116" s="146"/>
      <c r="M116" s="281"/>
      <c r="N116" s="144"/>
      <c r="O116" s="144"/>
    </row>
    <row r="117" spans="1:15" ht="21.75" customHeight="1">
      <c r="A117" s="282"/>
      <c r="B117" s="154" t="s">
        <v>176</v>
      </c>
      <c r="C117" s="196" t="s">
        <v>175</v>
      </c>
      <c r="D117" s="195" t="s">
        <v>174</v>
      </c>
      <c r="E117" s="195" t="s">
        <v>9</v>
      </c>
      <c r="F117" s="195" t="s">
        <v>173</v>
      </c>
      <c r="G117" s="195" t="s">
        <v>9</v>
      </c>
      <c r="H117" s="195" t="s">
        <v>172</v>
      </c>
      <c r="I117" s="182" t="s">
        <v>8</v>
      </c>
      <c r="J117" s="146"/>
      <c r="K117" s="146"/>
      <c r="L117" s="146"/>
      <c r="M117" s="281"/>
      <c r="N117" s="144"/>
      <c r="O117" s="144"/>
    </row>
    <row r="118" spans="1:15">
      <c r="A118" s="282"/>
      <c r="B118" s="162" t="s">
        <v>495</v>
      </c>
      <c r="C118" s="193" t="s">
        <v>197</v>
      </c>
      <c r="D118" s="194">
        <v>216526933</v>
      </c>
      <c r="E118" s="190" t="str">
        <f>VLOOKUP($B118,ListsReq!$AC$3:$AF$150,2,FALSE)</f>
        <v>kWh</v>
      </c>
      <c r="F118" s="191">
        <f>IF($C$115=2020, VLOOKUP($B118,ListsReq!$AC$3:$AF$150,3,FALSE), IF($C$115=2019, VLOOKUP($B118,ListsReq!$AC$153:$AF$300,3,FALSE),""))</f>
        <v>0.18387000000000001</v>
      </c>
      <c r="G118" s="190" t="str">
        <f>VLOOKUP($B118,ListsReq!$AC$3:$AF$150,4,FALSE)</f>
        <v>kg CO2e/kWh</v>
      </c>
      <c r="H118" s="189">
        <f t="shared" ref="H118:H154" si="1">(F118*D118)/1000</f>
        <v>39812.807170710003</v>
      </c>
      <c r="I118" s="160"/>
      <c r="J118" s="146"/>
      <c r="K118" s="146"/>
      <c r="L118" s="146"/>
      <c r="M118" s="281"/>
      <c r="N118" s="144"/>
      <c r="O118" s="144"/>
    </row>
    <row r="119" spans="1:15">
      <c r="A119" s="282"/>
      <c r="B119" s="162" t="s">
        <v>542</v>
      </c>
      <c r="C119" s="193" t="s">
        <v>196</v>
      </c>
      <c r="D119" s="161">
        <v>84687308</v>
      </c>
      <c r="E119" s="190" t="str">
        <f>VLOOKUP($B119,ListsReq!$AC$3:$AF$150,2,FALSE)</f>
        <v>kWh</v>
      </c>
      <c r="F119" s="672">
        <f>IF($C$115=2020, VLOOKUP($B119,ListsReq!$AC$3:$AF$150,3,FALSE), IF($C$115=2019, VLOOKUP($B119,ListsReq!$AC$153:$AF$300,3,FALSE),""))</f>
        <v>0.23313999999999999</v>
      </c>
      <c r="G119" s="190" t="str">
        <f>VLOOKUP($B119,ListsReq!$AC$3:$AF$150,4,FALSE)</f>
        <v>kg CO2e/kWh</v>
      </c>
      <c r="H119" s="673">
        <f t="shared" si="1"/>
        <v>19743.998987119998</v>
      </c>
      <c r="I119" s="160"/>
      <c r="J119" s="146"/>
      <c r="K119" s="146"/>
      <c r="L119" s="146"/>
      <c r="M119" s="281"/>
      <c r="N119" s="144"/>
      <c r="O119" s="144"/>
    </row>
    <row r="120" spans="1:15">
      <c r="A120" s="282"/>
      <c r="B120" s="162" t="s">
        <v>729</v>
      </c>
      <c r="C120" s="193" t="s">
        <v>197</v>
      </c>
      <c r="D120" s="161">
        <v>195603</v>
      </c>
      <c r="E120" s="190" t="str">
        <f>VLOOKUP($B120,ListsReq!$AC$3:$AF$150,2,FALSE)</f>
        <v>litres</v>
      </c>
      <c r="F120" s="191">
        <f>IF($C$115=2020, VLOOKUP($B120,ListsReq!$AC$3:$AF$150,3,FALSE), IF($C$115=2019, VLOOKUP($B120,ListsReq!$AC$153:$AF$300,3,FALSE),""))</f>
        <v>2.7577600000000002</v>
      </c>
      <c r="G120" s="190" t="str">
        <f>VLOOKUP($B120,ListsReq!$AC$3:$AF$150,4,FALSE)</f>
        <v>kg CO2e/litre</v>
      </c>
      <c r="H120" s="189">
        <f t="shared" si="1"/>
        <v>539.42612927999994</v>
      </c>
      <c r="I120" s="160"/>
      <c r="J120" s="146"/>
      <c r="K120" s="146"/>
      <c r="L120" s="146"/>
      <c r="M120" s="281"/>
      <c r="N120" s="144"/>
      <c r="O120" s="144"/>
    </row>
    <row r="121" spans="1:15">
      <c r="A121" s="282"/>
      <c r="B121" s="162" t="s">
        <v>678</v>
      </c>
      <c r="C121" s="193" t="s">
        <v>197</v>
      </c>
      <c r="D121" s="161">
        <v>54787</v>
      </c>
      <c r="E121" s="190" t="str">
        <f>VLOOKUP($B121,ListsReq!$AC$3:$AF$150,2,FALSE)</f>
        <v>litres</v>
      </c>
      <c r="F121" s="191">
        <f>IF($C$115=2020, VLOOKUP($B121,ListsReq!$AC$3:$AF$150,3,FALSE), IF($C$115=2019, VLOOKUP($B121,ListsReq!$AC$153:$AF$300,3,FALSE),""))</f>
        <v>2.54603</v>
      </c>
      <c r="G121" s="190" t="str">
        <f>VLOOKUP($B121,ListsReq!$AC$3:$AF$150,4,FALSE)</f>
        <v>kg CO2e/litre</v>
      </c>
      <c r="H121" s="189">
        <f t="shared" si="1"/>
        <v>139.48934560999999</v>
      </c>
      <c r="I121" s="160"/>
      <c r="J121" s="146"/>
      <c r="K121" s="146"/>
      <c r="L121" s="146"/>
      <c r="M121" s="281"/>
      <c r="N121" s="144"/>
      <c r="O121" s="144"/>
    </row>
    <row r="122" spans="1:15">
      <c r="A122" s="282"/>
      <c r="B122" s="162" t="s">
        <v>680</v>
      </c>
      <c r="C122" s="193" t="s">
        <v>197</v>
      </c>
      <c r="D122" s="161">
        <v>5870</v>
      </c>
      <c r="E122" s="190" t="str">
        <f>VLOOKUP($B122,ListsReq!$AC$3:$AF$150,2,FALSE)</f>
        <v>litres</v>
      </c>
      <c r="F122" s="191">
        <f>IF($C$115=2020, VLOOKUP($B122,ListsReq!$AC$3:$AF$150,3,FALSE), IF($C$115=2019, VLOOKUP($B122,ListsReq!$AC$153:$AF$300,3,FALSE),""))</f>
        <v>2.1680199999999998</v>
      </c>
      <c r="G122" s="190" t="str">
        <f>VLOOKUP($B122,ListsReq!$AC$3:$AF$150,4,FALSE)</f>
        <v>kg CO2e/litre</v>
      </c>
      <c r="H122" s="189">
        <f t="shared" si="1"/>
        <v>12.726277399999999</v>
      </c>
      <c r="I122" s="160"/>
      <c r="J122" s="146"/>
      <c r="K122" s="146"/>
      <c r="L122" s="146"/>
      <c r="M122" s="281"/>
      <c r="N122" s="144"/>
      <c r="O122" s="144"/>
    </row>
    <row r="123" spans="1:15">
      <c r="A123" s="282"/>
      <c r="B123" s="162" t="s">
        <v>809</v>
      </c>
      <c r="C123" s="193" t="s">
        <v>197</v>
      </c>
      <c r="D123" s="161">
        <v>11200</v>
      </c>
      <c r="E123" s="190" t="str">
        <f>VLOOKUP($B123,ListsReq!$AC$3:$AF$150,2,FALSE)</f>
        <v>litres</v>
      </c>
      <c r="F123" s="191">
        <f>IF($C$115=2020, VLOOKUP($B123,ListsReq!$AC$3:$AF$150,3,FALSE), IF($C$115=2019, VLOOKUP($B123,ListsReq!$AC$153:$AF$300,3,FALSE),""))</f>
        <v>1.5553699999999999</v>
      </c>
      <c r="G123" s="190" t="str">
        <f>VLOOKUP($B123,ListsReq!$AC$3:$AF$150,4,FALSE)</f>
        <v>kg CO2e/litre</v>
      </c>
      <c r="H123" s="189">
        <f t="shared" si="1"/>
        <v>17.420144000000001</v>
      </c>
      <c r="I123" s="160"/>
      <c r="J123" s="146"/>
      <c r="K123" s="146"/>
      <c r="L123" s="146"/>
      <c r="M123" s="281"/>
      <c r="N123" s="144"/>
      <c r="O123" s="144"/>
    </row>
    <row r="124" spans="1:15">
      <c r="A124" s="282"/>
      <c r="B124" s="162" t="s">
        <v>681</v>
      </c>
      <c r="C124" s="193" t="s">
        <v>197</v>
      </c>
      <c r="D124" s="161">
        <v>25</v>
      </c>
      <c r="E124" s="190" t="str">
        <f>VLOOKUP($B124,ListsReq!$AC$3:$AF$150,2,FALSE)</f>
        <v>kg</v>
      </c>
      <c r="F124" s="191">
        <f>IF($C$115=2020, VLOOKUP($B124,ListsReq!$AC$3:$AF$150,3,FALSE), IF($C$115=2019, VLOOKUP($B124,ListsReq!$AC$153:$AF$300,3,FALSE),""))</f>
        <v>1430</v>
      </c>
      <c r="G124" s="190" t="str">
        <f>VLOOKUP($B124,ListsReq!$AC$3:$AF$150,4,FALSE)</f>
        <v>kg CO2e</v>
      </c>
      <c r="H124" s="189">
        <f t="shared" si="1"/>
        <v>35.75</v>
      </c>
      <c r="I124" s="160"/>
      <c r="J124" s="146"/>
      <c r="K124" s="146"/>
      <c r="L124" s="146"/>
      <c r="M124" s="281"/>
      <c r="N124" s="144"/>
      <c r="O124" s="144"/>
    </row>
    <row r="125" spans="1:15">
      <c r="A125" s="282"/>
      <c r="B125" s="162" t="s">
        <v>684</v>
      </c>
      <c r="C125" s="193" t="s">
        <v>197</v>
      </c>
      <c r="D125" s="161">
        <v>56</v>
      </c>
      <c r="E125" s="190" t="str">
        <f>VLOOKUP($B125,ListsReq!$AC$3:$AF$150,2,FALSE)</f>
        <v>kg</v>
      </c>
      <c r="F125" s="191">
        <f>IF($C$115=2020, VLOOKUP($B125,ListsReq!$AC$3:$AF$150,3,FALSE), IF($C$115=2019, VLOOKUP($B125,ListsReq!$AC$153:$AF$300,3,FALSE),""))</f>
        <v>3922</v>
      </c>
      <c r="G125" s="190" t="str">
        <f>VLOOKUP($B125,ListsReq!$AC$3:$AF$150,4,FALSE)</f>
        <v>kg CO2e</v>
      </c>
      <c r="H125" s="189">
        <f t="shared" si="1"/>
        <v>219.63200000000001</v>
      </c>
      <c r="I125" s="160"/>
      <c r="J125" s="146"/>
      <c r="K125" s="146"/>
      <c r="L125" s="146"/>
      <c r="M125" s="281"/>
      <c r="N125" s="144"/>
      <c r="O125" s="144"/>
    </row>
    <row r="126" spans="1:15">
      <c r="A126" s="282"/>
      <c r="B126" s="162" t="s">
        <v>683</v>
      </c>
      <c r="C126" s="193" t="s">
        <v>197</v>
      </c>
      <c r="D126" s="161">
        <v>35.1</v>
      </c>
      <c r="E126" s="190" t="str">
        <f>VLOOKUP($B126,ListsReq!$AC$3:$AF$150,2,FALSE)</f>
        <v>kg</v>
      </c>
      <c r="F126" s="191">
        <f>IF($C$115=2020, VLOOKUP($B126,ListsReq!$AC$3:$AF$150,3,FALSE), IF($C$115=2019, VLOOKUP($B126,ListsReq!$AC$153:$AF$300,3,FALSE),""))</f>
        <v>1774</v>
      </c>
      <c r="G126" s="190" t="str">
        <f>VLOOKUP($B126,ListsReq!$AC$3:$AF$150,4,FALSE)</f>
        <v>kg CO2e</v>
      </c>
      <c r="H126" s="189">
        <f t="shared" si="1"/>
        <v>62.267400000000002</v>
      </c>
      <c r="I126" s="160"/>
      <c r="J126" s="146"/>
      <c r="K126" s="146"/>
      <c r="L126" s="146"/>
      <c r="M126" s="281"/>
      <c r="N126" s="144"/>
      <c r="O126" s="144"/>
    </row>
    <row r="127" spans="1:15">
      <c r="A127" s="282"/>
      <c r="B127" s="162" t="s">
        <v>682</v>
      </c>
      <c r="C127" s="193" t="s">
        <v>197</v>
      </c>
      <c r="D127" s="161">
        <v>34.200000000000003</v>
      </c>
      <c r="E127" s="190" t="str">
        <f>VLOOKUP($B127,ListsReq!$AC$3:$AF$150,2,FALSE)</f>
        <v>kg</v>
      </c>
      <c r="F127" s="191">
        <f>IF($C$115=2020, VLOOKUP($B127,ListsReq!$AC$3:$AF$150,3,FALSE), IF($C$115=2019, VLOOKUP($B127,ListsReq!$AC$153:$AF$300,3,FALSE),""))</f>
        <v>2088</v>
      </c>
      <c r="G127" s="190" t="str">
        <f>VLOOKUP($B127,ListsReq!$AC$3:$AF$150,4,FALSE)</f>
        <v>kg CO2e</v>
      </c>
      <c r="H127" s="189">
        <f t="shared" si="1"/>
        <v>71.409600000000012</v>
      </c>
      <c r="I127" s="160"/>
      <c r="J127" s="146"/>
      <c r="K127" s="146"/>
      <c r="L127" s="146"/>
      <c r="M127" s="281"/>
      <c r="N127" s="144"/>
      <c r="O127" s="144"/>
    </row>
    <row r="128" spans="1:15">
      <c r="A128" s="282"/>
      <c r="B128" s="162" t="s">
        <v>519</v>
      </c>
      <c r="C128" s="193" t="s">
        <v>195</v>
      </c>
      <c r="D128" s="161">
        <v>84687308</v>
      </c>
      <c r="E128" s="190" t="str">
        <f>VLOOKUP($B128,ListsReq!$AC$3:$AF$150,2,FALSE)</f>
        <v>kWh</v>
      </c>
      <c r="F128" s="191">
        <f>IF($C$115=2020, VLOOKUP($B128,ListsReq!$AC$3:$AF$150,3,FALSE), IF($C$115=2019, VLOOKUP($B128,ListsReq!$AC$153:$AF$300,3,FALSE),""))</f>
        <v>2.0049999999999998E-2</v>
      </c>
      <c r="G128" s="190" t="str">
        <f>VLOOKUP($B128,ListsReq!$AC$3:$AF$150,4,FALSE)</f>
        <v>kg CO2e/kWh</v>
      </c>
      <c r="H128" s="189">
        <f t="shared" si="1"/>
        <v>1697.9805254</v>
      </c>
      <c r="I128" s="160"/>
      <c r="J128" s="146"/>
      <c r="K128" s="146"/>
      <c r="L128" s="146"/>
      <c r="M128" s="281"/>
      <c r="N128" s="144"/>
      <c r="O128" s="144"/>
    </row>
    <row r="129" spans="1:15">
      <c r="A129" s="282"/>
      <c r="B129" s="162" t="s">
        <v>729</v>
      </c>
      <c r="C129" s="193" t="s">
        <v>195</v>
      </c>
      <c r="D129" s="161">
        <v>18819</v>
      </c>
      <c r="E129" s="190" t="str">
        <f>VLOOKUP($B129,ListsReq!$AC$3:$AF$150,2,FALSE)</f>
        <v>litres</v>
      </c>
      <c r="F129" s="191">
        <f>IF($C$115=2020, VLOOKUP($B129,ListsReq!$AC$3:$AF$150,3,FALSE), IF($C$115=2019, VLOOKUP($B129,ListsReq!$AC$153:$AF$300,3,FALSE),""))</f>
        <v>2.7577600000000002</v>
      </c>
      <c r="G129" s="190" t="str">
        <f>VLOOKUP($B129,ListsReq!$AC$3:$AF$150,4,FALSE)</f>
        <v>kg CO2e/litre</v>
      </c>
      <c r="H129" s="189">
        <f t="shared" si="1"/>
        <v>51.898285440000009</v>
      </c>
      <c r="I129" s="160" t="s">
        <v>1004</v>
      </c>
      <c r="J129" s="146"/>
      <c r="K129" s="146"/>
      <c r="L129" s="146"/>
      <c r="M129" s="281"/>
      <c r="N129" s="144"/>
      <c r="O129" s="144"/>
    </row>
    <row r="130" spans="1:15">
      <c r="A130" s="282"/>
      <c r="B130" s="162" t="s">
        <v>401</v>
      </c>
      <c r="C130" s="193" t="s">
        <v>195</v>
      </c>
      <c r="D130" s="161">
        <v>389184</v>
      </c>
      <c r="E130" s="190" t="str">
        <f>VLOOKUP($B130,ListsReq!$AC$3:$AF$150,2,FALSE)</f>
        <v>m3</v>
      </c>
      <c r="F130" s="191">
        <f>IF($C$115=2020, VLOOKUP($B130,ListsReq!$AC$3:$AF$150,3,FALSE), IF($C$115=2019, VLOOKUP($B130,ListsReq!$AC$153:$AF$300,3,FALSE),""))</f>
        <v>0.34399999999999997</v>
      </c>
      <c r="G130" s="190" t="str">
        <f>VLOOKUP($B130,ListsReq!$AC$3:$AF$150,4,FALSE)</f>
        <v>kg CO2e/m3</v>
      </c>
      <c r="H130" s="189">
        <f t="shared" ref="H130:H131" si="2">(F130*D130)/1000</f>
        <v>133.87929600000001</v>
      </c>
      <c r="I130" s="160"/>
      <c r="J130" s="146"/>
      <c r="K130" s="146"/>
      <c r="L130" s="146"/>
      <c r="M130" s="281"/>
      <c r="N130" s="144"/>
      <c r="O130" s="144"/>
    </row>
    <row r="131" spans="1:15">
      <c r="A131" s="282"/>
      <c r="B131" s="162" t="s">
        <v>386</v>
      </c>
      <c r="C131" s="193" t="s">
        <v>195</v>
      </c>
      <c r="D131" s="161">
        <v>369725</v>
      </c>
      <c r="E131" s="190" t="str">
        <f>VLOOKUP($B131,ListsReq!$AC$3:$AF$150,2,FALSE)</f>
        <v>m3</v>
      </c>
      <c r="F131" s="191">
        <f>IF($C$115=2020, VLOOKUP($B131,ListsReq!$AC$3:$AF$150,3,FALSE), IF($C$115=2019, VLOOKUP($B131,ListsReq!$AC$153:$AF$300,3,FALSE),""))</f>
        <v>0.70799999999999996</v>
      </c>
      <c r="G131" s="190" t="str">
        <f>VLOOKUP($B131,ListsReq!$AC$3:$AF$150,4,FALSE)</f>
        <v>kg CO2e/m3</v>
      </c>
      <c r="H131" s="189">
        <f t="shared" si="2"/>
        <v>261.76529999999997</v>
      </c>
      <c r="I131" s="160"/>
      <c r="J131" s="146"/>
      <c r="K131" s="146"/>
      <c r="L131" s="146"/>
      <c r="M131" s="281"/>
      <c r="N131" s="144"/>
      <c r="O131" s="144"/>
    </row>
    <row r="132" spans="1:15">
      <c r="A132" s="282"/>
      <c r="B132" s="162" t="s">
        <v>247</v>
      </c>
      <c r="C132" s="193" t="s">
        <v>195</v>
      </c>
      <c r="D132" s="161">
        <v>11992328</v>
      </c>
      <c r="E132" s="190" t="str">
        <f>VLOOKUP($B132,ListsReq!$AC$3:$AF$150,2,FALSE)</f>
        <v>passenger km</v>
      </c>
      <c r="F132" s="191">
        <f>IF($C$115=2020, VLOOKUP($B132,ListsReq!$AC$3:$AF$150,3,FALSE), IF($C$115=2019, VLOOKUP($B132,ListsReq!$AC$153:$AF$300,3,FALSE),""))</f>
        <v>0.19084999999999999</v>
      </c>
      <c r="G132" s="190" t="str">
        <f>VLOOKUP($B132,ListsReq!$AC$3:$AF$150,4,FALSE)</f>
        <v>kg CO2e/passenger km</v>
      </c>
      <c r="H132" s="189">
        <f t="shared" si="1"/>
        <v>2288.7357987999999</v>
      </c>
      <c r="I132" s="160"/>
      <c r="J132" s="146"/>
      <c r="K132" s="146"/>
      <c r="L132" s="146"/>
      <c r="M132" s="281"/>
      <c r="N132" s="144"/>
      <c r="O132" s="144"/>
    </row>
    <row r="133" spans="1:15">
      <c r="A133" s="282"/>
      <c r="B133" s="162" t="s">
        <v>700</v>
      </c>
      <c r="C133" s="193" t="s">
        <v>195</v>
      </c>
      <c r="D133" s="161">
        <v>2981231</v>
      </c>
      <c r="E133" s="190" t="str">
        <f>VLOOKUP($B133,ListsReq!$AC$3:$AF$150,2,FALSE)</f>
        <v>passenger km</v>
      </c>
      <c r="F133" s="191">
        <f>IF($C$115=2020, VLOOKUP($B133,ListsReq!$AC$3:$AF$150,3,FALSE), IF($C$115=2019, VLOOKUP($B133,ListsReq!$AC$153:$AF$300,3,FALSE),""))</f>
        <v>0.42385</v>
      </c>
      <c r="G133" s="190" t="str">
        <f>VLOOKUP($B133,ListsReq!$AC$3:$AF$150,4,FALSE)</f>
        <v>kg CO2e/passenger km</v>
      </c>
      <c r="H133" s="189">
        <f t="shared" si="1"/>
        <v>1263.59475935</v>
      </c>
      <c r="I133" s="160"/>
      <c r="J133" s="146"/>
      <c r="K133" s="146"/>
      <c r="L133" s="146"/>
      <c r="M133" s="281"/>
      <c r="N133" s="144"/>
      <c r="O133" s="144"/>
    </row>
    <row r="134" spans="1:15">
      <c r="A134" s="282"/>
      <c r="B134" s="162" t="s">
        <v>698</v>
      </c>
      <c r="C134" s="193" t="s">
        <v>195</v>
      </c>
      <c r="D134" s="161">
        <v>24446151</v>
      </c>
      <c r="E134" s="190" t="str">
        <f>VLOOKUP($B134,ListsReq!$AC$3:$AF$150,2,FALSE)</f>
        <v>passenger km</v>
      </c>
      <c r="F134" s="191">
        <f>IF($C$115=2020, VLOOKUP($B134,ListsReq!$AC$3:$AF$150,3,FALSE), IF($C$115=2019, VLOOKUP($B134,ListsReq!$AC$153:$AF$300,3,FALSE),""))</f>
        <v>0.14615</v>
      </c>
      <c r="G134" s="190" t="str">
        <f>VLOOKUP($B134,ListsReq!$AC$3:$AF$150,4,FALSE)</f>
        <v>kg CO2e/passenger km</v>
      </c>
      <c r="H134" s="189">
        <f t="shared" si="1"/>
        <v>3572.8049686500003</v>
      </c>
      <c r="I134" s="160"/>
      <c r="J134" s="146"/>
      <c r="K134" s="146"/>
      <c r="L134" s="146"/>
      <c r="M134" s="281"/>
      <c r="N134" s="144"/>
      <c r="O134" s="144"/>
    </row>
    <row r="135" spans="1:15">
      <c r="A135" s="282"/>
      <c r="B135" s="162" t="s">
        <v>701</v>
      </c>
      <c r="C135" s="193" t="s">
        <v>195</v>
      </c>
      <c r="D135" s="161">
        <v>34569</v>
      </c>
      <c r="E135" s="190" t="str">
        <f>VLOOKUP($B135,ListsReq!$AC$3:$AF$150,2,FALSE)</f>
        <v>passenger km</v>
      </c>
      <c r="F135" s="191">
        <f>IF($C$115=2020, VLOOKUP($B135,ListsReq!$AC$3:$AF$150,3,FALSE), IF($C$115=2019, VLOOKUP($B135,ListsReq!$AC$153:$AF$300,3,FALSE),""))</f>
        <v>0.58462000000000003</v>
      </c>
      <c r="G135" s="190" t="str">
        <f>VLOOKUP($B135,ListsReq!$AC$3:$AF$150,4,FALSE)</f>
        <v>kg CO2e/passenger km</v>
      </c>
      <c r="H135" s="189">
        <f t="shared" si="1"/>
        <v>20.209728780000003</v>
      </c>
      <c r="I135" s="160"/>
      <c r="J135" s="146"/>
      <c r="K135" s="146"/>
      <c r="L135" s="146"/>
      <c r="M135" s="281"/>
      <c r="N135" s="144"/>
      <c r="O135" s="144"/>
    </row>
    <row r="136" spans="1:15">
      <c r="A136" s="282"/>
      <c r="B136" s="162" t="s">
        <v>699</v>
      </c>
      <c r="C136" s="193" t="s">
        <v>195</v>
      </c>
      <c r="D136" s="161">
        <v>1763235</v>
      </c>
      <c r="E136" s="190" t="str">
        <f>VLOOKUP($B136,ListsReq!$AC$3:$AF$150,2,FALSE)</f>
        <v>passenger km</v>
      </c>
      <c r="F136" s="191">
        <f>IF($C$115=2020, VLOOKUP($B136,ListsReq!$AC$3:$AF$150,3,FALSE), IF($C$115=2019, VLOOKUP($B136,ListsReq!$AC$153:$AF$300,3,FALSE),""))</f>
        <v>0.23385</v>
      </c>
      <c r="G136" s="190" t="str">
        <f>VLOOKUP($B136,ListsReq!$AC$3:$AF$150,4,FALSE)</f>
        <v>kg CO2e/passenger km</v>
      </c>
      <c r="H136" s="189">
        <f t="shared" si="1"/>
        <v>412.33250475</v>
      </c>
      <c r="I136" s="160"/>
      <c r="J136" s="146"/>
      <c r="K136" s="146"/>
      <c r="L136" s="146"/>
      <c r="M136" s="281"/>
      <c r="N136" s="144"/>
      <c r="O136" s="144"/>
    </row>
    <row r="137" spans="1:15">
      <c r="A137" s="282"/>
      <c r="B137" s="162" t="s">
        <v>248</v>
      </c>
      <c r="C137" s="193" t="s">
        <v>195</v>
      </c>
      <c r="D137" s="161">
        <v>3579316</v>
      </c>
      <c r="E137" s="190" t="str">
        <f>VLOOKUP($B137,ListsReq!$AC$3:$AF$150,2,FALSE)</f>
        <v>passenger km</v>
      </c>
      <c r="F137" s="191">
        <f>IF($C$115=2020, VLOOKUP($B137,ListsReq!$AC$3:$AF$150,3,FALSE), IF($C$115=2019, VLOOKUP($B137,ListsReq!$AC$153:$AF$300,3,FALSE),""))</f>
        <v>0.15529999999999999</v>
      </c>
      <c r="G137" s="190" t="str">
        <f>VLOOKUP($B137,ListsReq!$AC$3:$AF$150,4,FALSE)</f>
        <v>kg CO2e/passenger km</v>
      </c>
      <c r="H137" s="189">
        <f t="shared" ref="H137" si="3">(F137*D137)/1000</f>
        <v>555.86777480000001</v>
      </c>
      <c r="I137" s="160"/>
      <c r="J137" s="146"/>
      <c r="K137" s="146"/>
      <c r="L137" s="146"/>
      <c r="M137" s="281"/>
      <c r="N137" s="144"/>
      <c r="O137" s="144"/>
    </row>
    <row r="138" spans="1:15">
      <c r="A138" s="282"/>
      <c r="B138" s="162" t="s">
        <v>697</v>
      </c>
      <c r="C138" s="193" t="s">
        <v>195</v>
      </c>
      <c r="D138" s="161">
        <v>251798</v>
      </c>
      <c r="E138" s="190" t="str">
        <f>VLOOKUP($B138,ListsReq!$AC$3:$AF$150,2,FALSE)</f>
        <v>passenger km</v>
      </c>
      <c r="F138" s="191">
        <f>IF($C$115=2020, VLOOKUP($B138,ListsReq!$AC$3:$AF$150,3,FALSE), IF($C$115=2019, VLOOKUP($B138,ListsReq!$AC$153:$AF$300,3,FALSE),""))</f>
        <v>0.22947000000000001</v>
      </c>
      <c r="G138" s="190" t="str">
        <f>VLOOKUP($B138,ListsReq!$AC$3:$AF$150,4,FALSE)</f>
        <v>kg CO2e/passenger km</v>
      </c>
      <c r="H138" s="189">
        <f t="shared" ref="H138" si="4">(F138*D138)/1000</f>
        <v>57.780087060000007</v>
      </c>
      <c r="I138" s="160"/>
      <c r="J138" s="146"/>
      <c r="K138" s="146"/>
      <c r="L138" s="146"/>
      <c r="M138" s="281"/>
      <c r="N138" s="144"/>
      <c r="O138" s="144"/>
    </row>
    <row r="139" spans="1:15">
      <c r="A139" s="282"/>
      <c r="B139" s="162" t="s">
        <v>696</v>
      </c>
      <c r="C139" s="193" t="s">
        <v>195</v>
      </c>
      <c r="D139" s="161">
        <v>5434639</v>
      </c>
      <c r="E139" s="190" t="str">
        <f>VLOOKUP($B139,ListsReq!$AC$3:$AF$150,2,FALSE)</f>
        <v>passenger km</v>
      </c>
      <c r="F139" s="191">
        <f>IF($C$115=2020, VLOOKUP($B139,ListsReq!$AC$3:$AF$150,3,FALSE), IF($C$115=2019, VLOOKUP($B139,ListsReq!$AC$153:$AF$300,3,FALSE),""))</f>
        <v>0.15298</v>
      </c>
      <c r="G139" s="190" t="str">
        <f>VLOOKUP($B139,ListsReq!$AC$3:$AF$150,4,FALSE)</f>
        <v>kg CO2e/passenger km</v>
      </c>
      <c r="H139" s="189">
        <f t="shared" ref="H139:H140" si="5">(F139*D139)/1000</f>
        <v>831.39107422000006</v>
      </c>
      <c r="I139" s="160"/>
      <c r="J139" s="146"/>
      <c r="K139" s="146"/>
      <c r="L139" s="146"/>
      <c r="M139" s="281"/>
      <c r="N139" s="144"/>
      <c r="O139" s="144"/>
    </row>
    <row r="140" spans="1:15">
      <c r="A140" s="282"/>
      <c r="B140" s="162" t="s">
        <v>249</v>
      </c>
      <c r="C140" s="193" t="s">
        <v>195</v>
      </c>
      <c r="D140" s="161">
        <v>3236414</v>
      </c>
      <c r="E140" s="190" t="str">
        <f>VLOOKUP($B140,ListsReq!$AC$3:$AF$150,2,FALSE)</f>
        <v>passenger km</v>
      </c>
      <c r="F140" s="191">
        <f>IF($C$115=2020, VLOOKUP($B140,ListsReq!$AC$3:$AF$150,3,FALSE), IF($C$115=2019, VLOOKUP($B140,ListsReq!$AC$153:$AF$300,3,FALSE),""))</f>
        <v>0.24429999999999999</v>
      </c>
      <c r="G140" s="190" t="str">
        <f>VLOOKUP($B140,ListsReq!$AC$3:$AF$150,4,FALSE)</f>
        <v>kg CO2e/passenger km</v>
      </c>
      <c r="H140" s="189">
        <f t="shared" si="5"/>
        <v>790.65594019999992</v>
      </c>
      <c r="I140" s="160"/>
      <c r="J140" s="146"/>
      <c r="K140" s="146"/>
      <c r="L140" s="146"/>
      <c r="M140" s="281"/>
      <c r="N140" s="144"/>
      <c r="O140" s="144"/>
    </row>
    <row r="141" spans="1:15" hidden="1">
      <c r="A141" s="282"/>
      <c r="B141" s="162"/>
      <c r="C141" s="193"/>
      <c r="D141" s="161"/>
      <c r="E141" s="190" t="e">
        <f>VLOOKUP($B141,ListsReq!$AC$3:$AF$150,2,FALSE)</f>
        <v>#N/A</v>
      </c>
      <c r="F141" s="191" t="e">
        <f>IF($C$115=2020, VLOOKUP($B141,ListsReq!$AC$3:$AF$150,3,FALSE), IF($C$115=2019, VLOOKUP($B141,ListsReq!$AC$153:$AF$300,3,FALSE),""))</f>
        <v>#N/A</v>
      </c>
      <c r="G141" s="190" t="e">
        <f>VLOOKUP($B141,ListsReq!$AC$3:$AF$150,4,FALSE)</f>
        <v>#N/A</v>
      </c>
      <c r="H141" s="189" t="e">
        <f t="shared" si="1"/>
        <v>#N/A</v>
      </c>
      <c r="I141" s="160"/>
      <c r="J141" s="146"/>
      <c r="K141" s="146"/>
      <c r="L141" s="146"/>
      <c r="M141" s="281"/>
      <c r="N141" s="144"/>
      <c r="O141" s="144"/>
    </row>
    <row r="142" spans="1:15" hidden="1">
      <c r="A142" s="282"/>
      <c r="B142" s="162"/>
      <c r="C142" s="193"/>
      <c r="D142" s="161"/>
      <c r="E142" s="190" t="e">
        <f>VLOOKUP($B142,ListsReq!$AC$3:$AF$150,2,FALSE)</f>
        <v>#N/A</v>
      </c>
      <c r="F142" s="191" t="e">
        <f>IF($C$115=2020, VLOOKUP($B142,ListsReq!$AC$3:$AF$150,3,FALSE), IF($C$115=2019, VLOOKUP($B142,ListsReq!$AC$153:$AF$300,3,FALSE),""))</f>
        <v>#N/A</v>
      </c>
      <c r="G142" s="190" t="e">
        <f>VLOOKUP($B142,ListsReq!$AC$3:$AF$150,4,FALSE)</f>
        <v>#N/A</v>
      </c>
      <c r="H142" s="189" t="e">
        <f t="shared" si="1"/>
        <v>#N/A</v>
      </c>
      <c r="I142" s="160"/>
      <c r="J142" s="146"/>
      <c r="K142" s="146"/>
      <c r="L142" s="146"/>
      <c r="M142" s="281"/>
      <c r="N142" s="144"/>
      <c r="O142" s="144"/>
    </row>
    <row r="143" spans="1:15" hidden="1">
      <c r="A143" s="282"/>
      <c r="B143" s="162"/>
      <c r="C143" s="193"/>
      <c r="D143" s="161"/>
      <c r="E143" s="190" t="e">
        <f>VLOOKUP($B143,ListsReq!$AC$3:$AF$150,2,FALSE)</f>
        <v>#N/A</v>
      </c>
      <c r="F143" s="191" t="e">
        <f>IF($C$115=2020, VLOOKUP($B143,ListsReq!$AC$3:$AF$150,3,FALSE), IF($C$115=2019, VLOOKUP($B143,ListsReq!$AC$153:$AF$300,3,FALSE),""))</f>
        <v>#N/A</v>
      </c>
      <c r="G143" s="190" t="e">
        <f>VLOOKUP($B143,ListsReq!$AC$3:$AF$150,4,FALSE)</f>
        <v>#N/A</v>
      </c>
      <c r="H143" s="189" t="e">
        <f t="shared" si="1"/>
        <v>#N/A</v>
      </c>
      <c r="I143" s="160"/>
      <c r="J143" s="146"/>
      <c r="K143" s="146"/>
      <c r="L143" s="146"/>
      <c r="M143" s="281"/>
      <c r="N143" s="144"/>
      <c r="O143" s="144"/>
    </row>
    <row r="144" spans="1:15" hidden="1">
      <c r="A144" s="282"/>
      <c r="B144" s="162"/>
      <c r="C144" s="193"/>
      <c r="D144" s="161"/>
      <c r="E144" s="190" t="e">
        <f>VLOOKUP($B144,ListsReq!$AC$3:$AF$150,2,FALSE)</f>
        <v>#N/A</v>
      </c>
      <c r="F144" s="191" t="e">
        <f>IF($C$115=2020, VLOOKUP($B144,ListsReq!$AC$3:$AF$150,3,FALSE), IF($C$115=2019, VLOOKUP($B144,ListsReq!$AC$153:$AF$300,3,FALSE),""))</f>
        <v>#N/A</v>
      </c>
      <c r="G144" s="190" t="e">
        <f>VLOOKUP($B144,ListsReq!$AC$3:$AF$150,4,FALSE)</f>
        <v>#N/A</v>
      </c>
      <c r="H144" s="189" t="e">
        <f t="shared" si="1"/>
        <v>#N/A</v>
      </c>
      <c r="I144" s="160"/>
      <c r="J144" s="146"/>
      <c r="K144" s="146"/>
      <c r="L144" s="146"/>
      <c r="M144" s="281"/>
      <c r="N144" s="144"/>
      <c r="O144" s="144"/>
    </row>
    <row r="145" spans="1:15" hidden="1">
      <c r="A145" s="282"/>
      <c r="B145" s="162"/>
      <c r="C145" s="193"/>
      <c r="D145" s="161"/>
      <c r="E145" s="190" t="e">
        <f>VLOOKUP($B145,ListsReq!$AC$3:$AF$150,2,FALSE)</f>
        <v>#N/A</v>
      </c>
      <c r="F145" s="191" t="e">
        <f>IF($C$115=2020, VLOOKUP($B145,ListsReq!$AC$3:$AF$150,3,FALSE), IF($C$115=2019, VLOOKUP($B145,ListsReq!$AC$153:$AF$300,3,FALSE),""))</f>
        <v>#N/A</v>
      </c>
      <c r="G145" s="190" t="e">
        <f>VLOOKUP($B145,ListsReq!$AC$3:$AF$150,4,FALSE)</f>
        <v>#N/A</v>
      </c>
      <c r="H145" s="189" t="e">
        <f t="shared" si="1"/>
        <v>#N/A</v>
      </c>
      <c r="I145" s="160"/>
      <c r="J145" s="146"/>
      <c r="K145" s="146"/>
      <c r="L145" s="146"/>
      <c r="M145" s="281"/>
      <c r="N145" s="144"/>
      <c r="O145" s="144"/>
    </row>
    <row r="146" spans="1:15" hidden="1">
      <c r="A146" s="282"/>
      <c r="B146" s="162"/>
      <c r="C146" s="193"/>
      <c r="D146" s="161"/>
      <c r="E146" s="190" t="e">
        <f>VLOOKUP($B146,ListsReq!$AC$3:$AF$150,2,FALSE)</f>
        <v>#N/A</v>
      </c>
      <c r="F146" s="191" t="e">
        <f>IF($C$115=2020, VLOOKUP($B146,ListsReq!$AC$3:$AF$150,3,FALSE), IF($C$115=2019, VLOOKUP($B146,ListsReq!$AC$153:$AF$300,3,FALSE),""))</f>
        <v>#N/A</v>
      </c>
      <c r="G146" s="190" t="e">
        <f>VLOOKUP($B146,ListsReq!$AC$3:$AF$150,4,FALSE)</f>
        <v>#N/A</v>
      </c>
      <c r="H146" s="189" t="e">
        <f t="shared" si="1"/>
        <v>#N/A</v>
      </c>
      <c r="I146" s="160"/>
      <c r="J146" s="146"/>
      <c r="K146" s="146"/>
      <c r="L146" s="146"/>
      <c r="M146" s="281"/>
      <c r="N146" s="144"/>
      <c r="O146" s="144"/>
    </row>
    <row r="147" spans="1:15" hidden="1">
      <c r="A147" s="282"/>
      <c r="B147" s="162"/>
      <c r="C147" s="193"/>
      <c r="D147" s="161"/>
      <c r="E147" s="190" t="e">
        <f>VLOOKUP($B147,ListsReq!$AC$3:$AF$150,2,FALSE)</f>
        <v>#N/A</v>
      </c>
      <c r="F147" s="191" t="e">
        <f>IF($C$115=2020, VLOOKUP($B147,ListsReq!$AC$3:$AF$150,3,FALSE), IF($C$115=2019, VLOOKUP($B147,ListsReq!$AC$153:$AF$300,3,FALSE),""))</f>
        <v>#N/A</v>
      </c>
      <c r="G147" s="190" t="e">
        <f>VLOOKUP($B147,ListsReq!$AC$3:$AF$150,4,FALSE)</f>
        <v>#N/A</v>
      </c>
      <c r="H147" s="189" t="e">
        <f t="shared" si="1"/>
        <v>#N/A</v>
      </c>
      <c r="I147" s="160"/>
      <c r="J147" s="146"/>
      <c r="K147" s="146"/>
      <c r="L147" s="146"/>
      <c r="M147" s="281"/>
      <c r="N147" s="144"/>
      <c r="O147" s="144"/>
    </row>
    <row r="148" spans="1:15" hidden="1">
      <c r="A148" s="282"/>
      <c r="B148" s="162"/>
      <c r="C148" s="193"/>
      <c r="D148" s="161"/>
      <c r="E148" s="190" t="e">
        <f>VLOOKUP($B148,ListsReq!$AC$3:$AF$150,2,FALSE)</f>
        <v>#N/A</v>
      </c>
      <c r="F148" s="191" t="e">
        <f>IF($C$115=2020, VLOOKUP($B148,ListsReq!$AC$3:$AF$150,3,FALSE), IF($C$115=2019, VLOOKUP($B148,ListsReq!$AC$153:$AF$300,3,FALSE),""))</f>
        <v>#N/A</v>
      </c>
      <c r="G148" s="190" t="e">
        <f>VLOOKUP($B148,ListsReq!$AC$3:$AF$150,4,FALSE)</f>
        <v>#N/A</v>
      </c>
      <c r="H148" s="189" t="e">
        <f t="shared" si="1"/>
        <v>#N/A</v>
      </c>
      <c r="I148" s="160"/>
      <c r="J148" s="146"/>
      <c r="K148" s="146"/>
      <c r="L148" s="146"/>
      <c r="M148" s="281"/>
      <c r="N148" s="144"/>
      <c r="O148" s="144"/>
    </row>
    <row r="149" spans="1:15" hidden="1">
      <c r="A149" s="282"/>
      <c r="B149" s="162"/>
      <c r="C149" s="193"/>
      <c r="D149" s="161"/>
      <c r="E149" s="190" t="e">
        <f>VLOOKUP($B149,ListsReq!$AC$3:$AF$150,2,FALSE)</f>
        <v>#N/A</v>
      </c>
      <c r="F149" s="191" t="e">
        <f>IF($C$115=2020, VLOOKUP($B149,ListsReq!$AC$3:$AF$150,3,FALSE), IF($C$115=2019, VLOOKUP($B149,ListsReq!$AC$153:$AF$300,3,FALSE),""))</f>
        <v>#N/A</v>
      </c>
      <c r="G149" s="190" t="e">
        <f>VLOOKUP($B149,ListsReq!$AC$3:$AF$150,4,FALSE)</f>
        <v>#N/A</v>
      </c>
      <c r="H149" s="189" t="e">
        <f t="shared" si="1"/>
        <v>#N/A</v>
      </c>
      <c r="I149" s="160"/>
      <c r="J149" s="146"/>
      <c r="K149" s="146"/>
      <c r="L149" s="146"/>
      <c r="M149" s="281"/>
      <c r="N149" s="144"/>
      <c r="O149" s="144"/>
    </row>
    <row r="150" spans="1:15" hidden="1">
      <c r="A150" s="282"/>
      <c r="B150" s="162"/>
      <c r="C150" s="193"/>
      <c r="D150" s="161"/>
      <c r="E150" s="190" t="e">
        <f>VLOOKUP($B150,ListsReq!$AC$3:$AF$150,2,FALSE)</f>
        <v>#N/A</v>
      </c>
      <c r="F150" s="191" t="e">
        <f>IF($C$115=2020, VLOOKUP($B150,ListsReq!$AC$3:$AF$150,3,FALSE), IF($C$115=2019, VLOOKUP($B150,ListsReq!$AC$153:$AF$300,3,FALSE),""))</f>
        <v>#N/A</v>
      </c>
      <c r="G150" s="190" t="e">
        <f>VLOOKUP($B150,ListsReq!$AC$3:$AF$150,4,FALSE)</f>
        <v>#N/A</v>
      </c>
      <c r="H150" s="189" t="e">
        <f t="shared" si="1"/>
        <v>#N/A</v>
      </c>
      <c r="I150" s="160"/>
      <c r="J150" s="146"/>
      <c r="K150" s="146"/>
      <c r="L150" s="146"/>
      <c r="M150" s="281"/>
      <c r="N150" s="144"/>
      <c r="O150" s="144"/>
    </row>
    <row r="151" spans="1:15" hidden="1">
      <c r="A151" s="282"/>
      <c r="B151" s="162"/>
      <c r="C151" s="193"/>
      <c r="D151" s="161"/>
      <c r="E151" s="190" t="e">
        <f>VLOOKUP($B151,ListsReq!$AC$3:$AF$150,2,FALSE)</f>
        <v>#N/A</v>
      </c>
      <c r="F151" s="191" t="e">
        <f>IF($C$115=2020, VLOOKUP($B151,ListsReq!$AC$3:$AF$150,3,FALSE), IF($C$115=2019, VLOOKUP($B151,ListsReq!$AC$153:$AF$300,3,FALSE),""))</f>
        <v>#N/A</v>
      </c>
      <c r="G151" s="190" t="e">
        <f>VLOOKUP($B151,ListsReq!$AC$3:$AF$150,4,FALSE)</f>
        <v>#N/A</v>
      </c>
      <c r="H151" s="189" t="e">
        <f t="shared" si="1"/>
        <v>#N/A</v>
      </c>
      <c r="I151" s="160"/>
      <c r="J151" s="146"/>
      <c r="K151" s="146"/>
      <c r="L151" s="146"/>
      <c r="M151" s="281"/>
      <c r="N151" s="144"/>
      <c r="O151" s="144"/>
    </row>
    <row r="152" spans="1:15" hidden="1">
      <c r="A152" s="282"/>
      <c r="B152" s="162"/>
      <c r="C152" s="193"/>
      <c r="D152" s="161"/>
      <c r="E152" s="190" t="e">
        <f>VLOOKUP($B152,ListsReq!$AC$3:$AF$150,2,FALSE)</f>
        <v>#N/A</v>
      </c>
      <c r="F152" s="191" t="e">
        <f>IF($C$115=2020, VLOOKUP($B152,ListsReq!$AC$3:$AF$150,3,FALSE), IF($C$115=2019, VLOOKUP($B152,ListsReq!$AC$153:$AF$300,3,FALSE),""))</f>
        <v>#N/A</v>
      </c>
      <c r="G152" s="190" t="e">
        <f>VLOOKUP($B152,ListsReq!$AC$3:$AF$150,4,FALSE)</f>
        <v>#N/A</v>
      </c>
      <c r="H152" s="189" t="e">
        <f t="shared" si="1"/>
        <v>#N/A</v>
      </c>
      <c r="I152" s="160"/>
      <c r="J152" s="146"/>
      <c r="K152" s="146"/>
      <c r="L152" s="146"/>
      <c r="M152" s="281"/>
      <c r="N152" s="144"/>
      <c r="O152" s="144"/>
    </row>
    <row r="153" spans="1:15" hidden="1">
      <c r="A153" s="282"/>
      <c r="B153" s="162"/>
      <c r="C153" s="193"/>
      <c r="D153" s="161"/>
      <c r="E153" s="190" t="e">
        <f>VLOOKUP($B153,ListsReq!$AC$3:$AF$150,2,FALSE)</f>
        <v>#N/A</v>
      </c>
      <c r="F153" s="191" t="e">
        <f>IF($C$115=2020, VLOOKUP($B153,ListsReq!$AC$3:$AF$150,3,FALSE), IF($C$115=2019, VLOOKUP($B153,ListsReq!$AC$153:$AF$300,3,FALSE),""))</f>
        <v>#N/A</v>
      </c>
      <c r="G153" s="190" t="e">
        <f>VLOOKUP($B153,ListsReq!$AC$3:$AF$150,4,FALSE)</f>
        <v>#N/A</v>
      </c>
      <c r="H153" s="189" t="e">
        <f t="shared" si="1"/>
        <v>#N/A</v>
      </c>
      <c r="I153" s="160"/>
      <c r="J153" s="146"/>
      <c r="K153" s="146"/>
      <c r="L153" s="146"/>
      <c r="M153" s="281"/>
      <c r="N153" s="144"/>
      <c r="O153" s="144"/>
    </row>
    <row r="154" spans="1:15" hidden="1">
      <c r="A154" s="282"/>
      <c r="B154" s="162"/>
      <c r="C154" s="193"/>
      <c r="D154" s="161"/>
      <c r="E154" s="190" t="e">
        <f>VLOOKUP($B154,ListsReq!$AC$3:$AF$150,2,FALSE)</f>
        <v>#N/A</v>
      </c>
      <c r="F154" s="191" t="e">
        <f>IF($C$115=2020, VLOOKUP($B154,ListsReq!$AC$3:$AF$150,3,FALSE), IF($C$115=2019, VLOOKUP($B154,ListsReq!$AC$153:$AF$300,3,FALSE),""))</f>
        <v>#N/A</v>
      </c>
      <c r="G154" s="190" t="e">
        <f>VLOOKUP($B154,ListsReq!$AC$3:$AF$150,4,FALSE)</f>
        <v>#N/A</v>
      </c>
      <c r="H154" s="189" t="e">
        <f t="shared" si="1"/>
        <v>#N/A</v>
      </c>
      <c r="I154" s="160"/>
      <c r="J154" s="146"/>
      <c r="K154" s="146"/>
      <c r="L154" s="146"/>
      <c r="M154" s="281"/>
      <c r="N154" s="144"/>
      <c r="O154" s="144"/>
    </row>
    <row r="155" spans="1:15" hidden="1">
      <c r="A155" s="282"/>
      <c r="B155" s="162"/>
      <c r="C155" s="193"/>
      <c r="D155" s="161"/>
      <c r="E155" s="190" t="e">
        <f>VLOOKUP($B155,ListsReq!$AC$3:$AF$150,2,FALSE)</f>
        <v>#N/A</v>
      </c>
      <c r="F155" s="191" t="e">
        <f>IF($C$115=2020, VLOOKUP($B155,ListsReq!$AC$3:$AF$150,3,FALSE), IF($C$115=2019, VLOOKUP($B155,ListsReq!$AC$153:$AF$300,3,FALSE),""))</f>
        <v>#N/A</v>
      </c>
      <c r="G155" s="190" t="e">
        <f>VLOOKUP($B155,ListsReq!$AC$3:$AF$150,4,FALSE)</f>
        <v>#N/A</v>
      </c>
      <c r="H155" s="189" t="e">
        <f t="shared" ref="H155:H186" si="6">(F155*D155)/1000</f>
        <v>#N/A</v>
      </c>
      <c r="I155" s="160"/>
      <c r="J155" s="146"/>
      <c r="K155" s="146"/>
      <c r="L155" s="146"/>
      <c r="M155" s="281"/>
      <c r="N155" s="144"/>
      <c r="O155" s="144"/>
    </row>
    <row r="156" spans="1:15" hidden="1">
      <c r="A156" s="282"/>
      <c r="B156" s="162"/>
      <c r="C156" s="193"/>
      <c r="D156" s="161"/>
      <c r="E156" s="190" t="e">
        <f>VLOOKUP($B156,ListsReq!$AC$3:$AF$150,2,FALSE)</f>
        <v>#N/A</v>
      </c>
      <c r="F156" s="191" t="e">
        <f>IF($C$115=2020, VLOOKUP($B156,ListsReq!$AC$3:$AF$150,3,FALSE), IF($C$115=2019, VLOOKUP($B156,ListsReq!$AC$153:$AF$300,3,FALSE),""))</f>
        <v>#N/A</v>
      </c>
      <c r="G156" s="190" t="e">
        <f>VLOOKUP($B156,ListsReq!$AC$3:$AF$150,4,FALSE)</f>
        <v>#N/A</v>
      </c>
      <c r="H156" s="189" t="e">
        <f t="shared" si="6"/>
        <v>#N/A</v>
      </c>
      <c r="I156" s="160"/>
      <c r="J156" s="146"/>
      <c r="K156" s="146"/>
      <c r="L156" s="146"/>
      <c r="M156" s="281"/>
      <c r="N156" s="144"/>
      <c r="O156" s="144"/>
    </row>
    <row r="157" spans="1:15" hidden="1">
      <c r="A157" s="282"/>
      <c r="B157" s="162"/>
      <c r="C157" s="193"/>
      <c r="D157" s="161"/>
      <c r="E157" s="190" t="e">
        <f>VLOOKUP($B157,ListsReq!$AC$3:$AF$150,2,FALSE)</f>
        <v>#N/A</v>
      </c>
      <c r="F157" s="191" t="e">
        <f>IF($C$115=2020, VLOOKUP($B157,ListsReq!$AC$3:$AF$150,3,FALSE), IF($C$115=2019, VLOOKUP($B157,ListsReq!$AC$153:$AF$300,3,FALSE),""))</f>
        <v>#N/A</v>
      </c>
      <c r="G157" s="190" t="e">
        <f>VLOOKUP($B157,ListsReq!$AC$3:$AF$150,4,FALSE)</f>
        <v>#N/A</v>
      </c>
      <c r="H157" s="189" t="e">
        <f t="shared" si="6"/>
        <v>#N/A</v>
      </c>
      <c r="I157" s="160"/>
      <c r="J157" s="146"/>
      <c r="K157" s="146"/>
      <c r="L157" s="146"/>
      <c r="M157" s="281"/>
      <c r="N157" s="144"/>
      <c r="O157" s="144"/>
    </row>
    <row r="158" spans="1:15" hidden="1">
      <c r="A158" s="282"/>
      <c r="B158" s="162"/>
      <c r="C158" s="193"/>
      <c r="D158" s="161"/>
      <c r="E158" s="190" t="e">
        <f>VLOOKUP($B158,ListsReq!$AC$3:$AF$150,2,FALSE)</f>
        <v>#N/A</v>
      </c>
      <c r="F158" s="191" t="e">
        <f>IF($C$115=2020, VLOOKUP($B158,ListsReq!$AC$3:$AF$150,3,FALSE), IF($C$115=2019, VLOOKUP($B158,ListsReq!$AC$153:$AF$300,3,FALSE),""))</f>
        <v>#N/A</v>
      </c>
      <c r="G158" s="190" t="e">
        <f>VLOOKUP($B158,ListsReq!$AC$3:$AF$150,4,FALSE)</f>
        <v>#N/A</v>
      </c>
      <c r="H158" s="189" t="e">
        <f t="shared" si="6"/>
        <v>#N/A</v>
      </c>
      <c r="I158" s="160"/>
      <c r="J158" s="146"/>
      <c r="K158" s="146"/>
      <c r="L158" s="146"/>
      <c r="M158" s="281"/>
      <c r="N158" s="144"/>
      <c r="O158" s="144"/>
    </row>
    <row r="159" spans="1:15" hidden="1">
      <c r="A159" s="282"/>
      <c r="B159" s="162"/>
      <c r="C159" s="193"/>
      <c r="D159" s="161"/>
      <c r="E159" s="190" t="e">
        <f>VLOOKUP($B159,ListsReq!$AC$3:$AF$150,2,FALSE)</f>
        <v>#N/A</v>
      </c>
      <c r="F159" s="191" t="e">
        <f>IF($C$115=2020, VLOOKUP($B159,ListsReq!$AC$3:$AF$150,3,FALSE), IF($C$115=2019, VLOOKUP($B159,ListsReq!$AC$153:$AF$300,3,FALSE),""))</f>
        <v>#N/A</v>
      </c>
      <c r="G159" s="190" t="e">
        <f>VLOOKUP($B159,ListsReq!$AC$3:$AF$150,4,FALSE)</f>
        <v>#N/A</v>
      </c>
      <c r="H159" s="189" t="e">
        <f t="shared" si="6"/>
        <v>#N/A</v>
      </c>
      <c r="I159" s="160"/>
      <c r="J159" s="146"/>
      <c r="K159" s="146"/>
      <c r="L159" s="146"/>
      <c r="M159" s="281"/>
      <c r="N159" s="144"/>
      <c r="O159" s="144"/>
    </row>
    <row r="160" spans="1:15" hidden="1">
      <c r="A160" s="282"/>
      <c r="B160" s="162"/>
      <c r="C160" s="193"/>
      <c r="D160" s="161"/>
      <c r="E160" s="190" t="e">
        <f>VLOOKUP($B160,ListsReq!$AC$3:$AF$150,2,FALSE)</f>
        <v>#N/A</v>
      </c>
      <c r="F160" s="191" t="e">
        <f>IF($C$115=2020, VLOOKUP($B160,ListsReq!$AC$3:$AF$150,3,FALSE), IF($C$115=2019, VLOOKUP($B160,ListsReq!$AC$153:$AF$300,3,FALSE),""))</f>
        <v>#N/A</v>
      </c>
      <c r="G160" s="190" t="e">
        <f>VLOOKUP($B160,ListsReq!$AC$3:$AF$150,4,FALSE)</f>
        <v>#N/A</v>
      </c>
      <c r="H160" s="189" t="e">
        <f t="shared" si="6"/>
        <v>#N/A</v>
      </c>
      <c r="I160" s="160"/>
      <c r="J160" s="146"/>
      <c r="K160" s="146"/>
      <c r="L160" s="146"/>
      <c r="M160" s="281"/>
      <c r="N160" s="144"/>
      <c r="O160" s="144"/>
    </row>
    <row r="161" spans="1:15" hidden="1">
      <c r="A161" s="282"/>
      <c r="B161" s="162"/>
      <c r="C161" s="193"/>
      <c r="D161" s="161"/>
      <c r="E161" s="190" t="e">
        <f>VLOOKUP($B161,ListsReq!$AC$3:$AF$150,2,FALSE)</f>
        <v>#N/A</v>
      </c>
      <c r="F161" s="191" t="e">
        <f>IF($C$115=2020, VLOOKUP($B161,ListsReq!$AC$3:$AF$150,3,FALSE), IF($C$115=2019, VLOOKUP($B161,ListsReq!$AC$153:$AF$300,3,FALSE),""))</f>
        <v>#N/A</v>
      </c>
      <c r="G161" s="190" t="e">
        <f>VLOOKUP($B161,ListsReq!$AC$3:$AF$150,4,FALSE)</f>
        <v>#N/A</v>
      </c>
      <c r="H161" s="189" t="e">
        <f t="shared" si="6"/>
        <v>#N/A</v>
      </c>
      <c r="I161" s="160"/>
      <c r="J161" s="146"/>
      <c r="K161" s="146"/>
      <c r="L161" s="146"/>
      <c r="M161" s="281"/>
      <c r="N161" s="144"/>
      <c r="O161" s="144"/>
    </row>
    <row r="162" spans="1:15" hidden="1">
      <c r="A162" s="282"/>
      <c r="B162" s="162"/>
      <c r="C162" s="193"/>
      <c r="D162" s="161"/>
      <c r="E162" s="190" t="e">
        <f>VLOOKUP($B162,ListsReq!$AC$3:$AF$150,2,FALSE)</f>
        <v>#N/A</v>
      </c>
      <c r="F162" s="191" t="e">
        <f>IF($C$115=2020, VLOOKUP($B162,ListsReq!$AC$3:$AF$150,3,FALSE), IF($C$115=2019, VLOOKUP($B162,ListsReq!$AC$153:$AF$300,3,FALSE),""))</f>
        <v>#N/A</v>
      </c>
      <c r="G162" s="190" t="e">
        <f>VLOOKUP($B162,ListsReq!$AC$3:$AF$150,4,FALSE)</f>
        <v>#N/A</v>
      </c>
      <c r="H162" s="189" t="e">
        <f t="shared" si="6"/>
        <v>#N/A</v>
      </c>
      <c r="I162" s="160"/>
      <c r="J162" s="146"/>
      <c r="K162" s="146"/>
      <c r="L162" s="146"/>
      <c r="M162" s="281"/>
      <c r="N162" s="144"/>
      <c r="O162" s="144"/>
    </row>
    <row r="163" spans="1:15" hidden="1">
      <c r="A163" s="282"/>
      <c r="B163" s="162"/>
      <c r="C163" s="193"/>
      <c r="D163" s="161"/>
      <c r="E163" s="190" t="e">
        <f>VLOOKUP($B163,ListsReq!$AC$3:$AF$150,2,FALSE)</f>
        <v>#N/A</v>
      </c>
      <c r="F163" s="191" t="e">
        <f>IF($C$115=2020, VLOOKUP($B163,ListsReq!$AC$3:$AF$150,3,FALSE), IF($C$115=2019, VLOOKUP($B163,ListsReq!$AC$153:$AF$300,3,FALSE),""))</f>
        <v>#N/A</v>
      </c>
      <c r="G163" s="190" t="e">
        <f>VLOOKUP($B163,ListsReq!$AC$3:$AF$150,4,FALSE)</f>
        <v>#N/A</v>
      </c>
      <c r="H163" s="189" t="e">
        <f t="shared" si="6"/>
        <v>#N/A</v>
      </c>
      <c r="I163" s="160"/>
      <c r="J163" s="146"/>
      <c r="K163" s="146"/>
      <c r="L163" s="146"/>
      <c r="M163" s="281"/>
      <c r="N163" s="144"/>
      <c r="O163" s="144"/>
    </row>
    <row r="164" spans="1:15" hidden="1">
      <c r="A164" s="282"/>
      <c r="B164" s="162"/>
      <c r="C164" s="193"/>
      <c r="D164" s="161"/>
      <c r="E164" s="190" t="e">
        <f>VLOOKUP($B164,ListsReq!$AC$3:$AF$150,2,FALSE)</f>
        <v>#N/A</v>
      </c>
      <c r="F164" s="191" t="e">
        <f>IF($C$115=2020, VLOOKUP($B164,ListsReq!$AC$3:$AF$150,3,FALSE), IF($C$115=2019, VLOOKUP($B164,ListsReq!$AC$153:$AF$300,3,FALSE),""))</f>
        <v>#N/A</v>
      </c>
      <c r="G164" s="190" t="e">
        <f>VLOOKUP($B164,ListsReq!$AC$3:$AF$150,4,FALSE)</f>
        <v>#N/A</v>
      </c>
      <c r="H164" s="189" t="e">
        <f t="shared" si="6"/>
        <v>#N/A</v>
      </c>
      <c r="I164" s="160"/>
      <c r="J164" s="146"/>
      <c r="K164" s="146"/>
      <c r="L164" s="146"/>
      <c r="M164" s="281"/>
      <c r="N164" s="144"/>
      <c r="O164" s="144"/>
    </row>
    <row r="165" spans="1:15" hidden="1">
      <c r="A165" s="282"/>
      <c r="B165" s="162"/>
      <c r="C165" s="193"/>
      <c r="D165" s="161"/>
      <c r="E165" s="190" t="e">
        <f>VLOOKUP($B165,ListsReq!$AC$3:$AF$150,2,FALSE)</f>
        <v>#N/A</v>
      </c>
      <c r="F165" s="191" t="e">
        <f>IF($C$115=2020, VLOOKUP($B165,ListsReq!$AC$3:$AF$150,3,FALSE), IF($C$115=2019, VLOOKUP($B165,ListsReq!$AC$153:$AF$300,3,FALSE),""))</f>
        <v>#N/A</v>
      </c>
      <c r="G165" s="190" t="e">
        <f>VLOOKUP($B165,ListsReq!$AC$3:$AF$150,4,FALSE)</f>
        <v>#N/A</v>
      </c>
      <c r="H165" s="189" t="e">
        <f t="shared" si="6"/>
        <v>#N/A</v>
      </c>
      <c r="I165" s="160"/>
      <c r="J165" s="146"/>
      <c r="K165" s="146"/>
      <c r="L165" s="146"/>
      <c r="M165" s="281"/>
      <c r="N165" s="144"/>
      <c r="O165" s="144"/>
    </row>
    <row r="166" spans="1:15" hidden="1">
      <c r="A166" s="282"/>
      <c r="B166" s="162"/>
      <c r="C166" s="193"/>
      <c r="D166" s="161"/>
      <c r="E166" s="190" t="e">
        <f>VLOOKUP($B166,ListsReq!$AC$3:$AF$150,2,FALSE)</f>
        <v>#N/A</v>
      </c>
      <c r="F166" s="191" t="e">
        <f>IF($C$115=2020, VLOOKUP($B166,ListsReq!$AC$3:$AF$150,3,FALSE), IF($C$115=2019, VLOOKUP($B166,ListsReq!$AC$153:$AF$300,3,FALSE),""))</f>
        <v>#N/A</v>
      </c>
      <c r="G166" s="190" t="e">
        <f>VLOOKUP($B166,ListsReq!$AC$3:$AF$150,4,FALSE)</f>
        <v>#N/A</v>
      </c>
      <c r="H166" s="189" t="e">
        <f t="shared" si="6"/>
        <v>#N/A</v>
      </c>
      <c r="I166" s="160"/>
      <c r="J166" s="146"/>
      <c r="K166" s="146"/>
      <c r="L166" s="146"/>
      <c r="M166" s="281"/>
      <c r="N166" s="144"/>
      <c r="O166" s="144"/>
    </row>
    <row r="167" spans="1:15" hidden="1">
      <c r="A167" s="282"/>
      <c r="B167" s="162"/>
      <c r="C167" s="193"/>
      <c r="D167" s="161"/>
      <c r="E167" s="190" t="e">
        <f>VLOOKUP($B167,ListsReq!$AC$3:$AF$150,2,FALSE)</f>
        <v>#N/A</v>
      </c>
      <c r="F167" s="191" t="e">
        <f>IF($C$115=2020, VLOOKUP($B167,ListsReq!$AC$3:$AF$150,3,FALSE), IF($C$115=2019, VLOOKUP($B167,ListsReq!$AC$153:$AF$300,3,FALSE),""))</f>
        <v>#N/A</v>
      </c>
      <c r="G167" s="190" t="e">
        <f>VLOOKUP($B167,ListsReq!$AC$3:$AF$150,4,FALSE)</f>
        <v>#N/A</v>
      </c>
      <c r="H167" s="189" t="e">
        <f t="shared" si="6"/>
        <v>#N/A</v>
      </c>
      <c r="I167" s="160"/>
      <c r="J167" s="146"/>
      <c r="K167" s="146"/>
      <c r="L167" s="146"/>
      <c r="M167" s="281"/>
      <c r="N167" s="144"/>
      <c r="O167" s="144"/>
    </row>
    <row r="168" spans="1:15" hidden="1">
      <c r="A168" s="282"/>
      <c r="B168" s="162"/>
      <c r="C168" s="193"/>
      <c r="D168" s="161"/>
      <c r="E168" s="190" t="e">
        <f>VLOOKUP($B168,ListsReq!$AC$3:$AF$150,2,FALSE)</f>
        <v>#N/A</v>
      </c>
      <c r="F168" s="191" t="e">
        <f>IF($C$115=2020, VLOOKUP($B168,ListsReq!$AC$3:$AF$150,3,FALSE), IF($C$115=2019, VLOOKUP($B168,ListsReq!$AC$153:$AF$300,3,FALSE),""))</f>
        <v>#N/A</v>
      </c>
      <c r="G168" s="190" t="e">
        <f>VLOOKUP($B168,ListsReq!$AC$3:$AF$150,4,FALSE)</f>
        <v>#N/A</v>
      </c>
      <c r="H168" s="189" t="e">
        <f t="shared" si="6"/>
        <v>#N/A</v>
      </c>
      <c r="I168" s="160"/>
      <c r="J168" s="146"/>
      <c r="K168" s="146"/>
      <c r="L168" s="146"/>
      <c r="M168" s="281"/>
      <c r="N168" s="144"/>
      <c r="O168" s="144"/>
    </row>
    <row r="169" spans="1:15" hidden="1">
      <c r="A169" s="282"/>
      <c r="B169" s="162"/>
      <c r="C169" s="193"/>
      <c r="D169" s="161"/>
      <c r="E169" s="190" t="e">
        <f>VLOOKUP($B169,ListsReq!$AC$3:$AF$150,2,FALSE)</f>
        <v>#N/A</v>
      </c>
      <c r="F169" s="191" t="e">
        <f>IF($C$115=2020, VLOOKUP($B169,ListsReq!$AC$3:$AF$150,3,FALSE), IF($C$115=2019, VLOOKUP($B169,ListsReq!$AC$153:$AF$300,3,FALSE),""))</f>
        <v>#N/A</v>
      </c>
      <c r="G169" s="190" t="e">
        <f>VLOOKUP($B169,ListsReq!$AC$3:$AF$150,4,FALSE)</f>
        <v>#N/A</v>
      </c>
      <c r="H169" s="189" t="e">
        <f t="shared" si="6"/>
        <v>#N/A</v>
      </c>
      <c r="I169" s="160"/>
      <c r="J169" s="146"/>
      <c r="K169" s="146"/>
      <c r="L169" s="146"/>
      <c r="M169" s="281"/>
      <c r="N169" s="144"/>
      <c r="O169" s="144"/>
    </row>
    <row r="170" spans="1:15" hidden="1">
      <c r="A170" s="282"/>
      <c r="B170" s="162"/>
      <c r="C170" s="193"/>
      <c r="D170" s="161"/>
      <c r="E170" s="190" t="e">
        <f>VLOOKUP($B170,ListsReq!$AC$3:$AF$150,2,FALSE)</f>
        <v>#N/A</v>
      </c>
      <c r="F170" s="191" t="e">
        <f>IF($C$115=2020, VLOOKUP($B170,ListsReq!$AC$3:$AF$150,3,FALSE), IF($C$115=2019, VLOOKUP($B170,ListsReq!$AC$153:$AF$300,3,FALSE),""))</f>
        <v>#N/A</v>
      </c>
      <c r="G170" s="190" t="e">
        <f>VLOOKUP($B170,ListsReq!$AC$3:$AF$150,4,FALSE)</f>
        <v>#N/A</v>
      </c>
      <c r="H170" s="189" t="e">
        <f t="shared" si="6"/>
        <v>#N/A</v>
      </c>
      <c r="I170" s="160"/>
      <c r="J170" s="146"/>
      <c r="K170" s="146"/>
      <c r="L170" s="146"/>
      <c r="M170" s="281"/>
      <c r="N170" s="144"/>
      <c r="O170" s="144"/>
    </row>
    <row r="171" spans="1:15" hidden="1">
      <c r="A171" s="282"/>
      <c r="B171" s="162"/>
      <c r="C171" s="193"/>
      <c r="D171" s="161"/>
      <c r="E171" s="190" t="e">
        <f>VLOOKUP($B171,ListsReq!$AC$3:$AF$150,2,FALSE)</f>
        <v>#N/A</v>
      </c>
      <c r="F171" s="191" t="e">
        <f>IF($C$115=2020, VLOOKUP($B171,ListsReq!$AC$3:$AF$150,3,FALSE), IF($C$115=2019, VLOOKUP($B171,ListsReq!$AC$153:$AF$300,3,FALSE),""))</f>
        <v>#N/A</v>
      </c>
      <c r="G171" s="190" t="e">
        <f>VLOOKUP($B171,ListsReq!$AC$3:$AF$150,4,FALSE)</f>
        <v>#N/A</v>
      </c>
      <c r="H171" s="189" t="e">
        <f t="shared" si="6"/>
        <v>#N/A</v>
      </c>
      <c r="I171" s="160"/>
      <c r="J171" s="146"/>
      <c r="K171" s="146"/>
      <c r="L171" s="146"/>
      <c r="M171" s="281"/>
      <c r="N171" s="144"/>
      <c r="O171" s="144"/>
    </row>
    <row r="172" spans="1:15" hidden="1">
      <c r="A172" s="282"/>
      <c r="B172" s="162"/>
      <c r="C172" s="193"/>
      <c r="D172" s="161"/>
      <c r="E172" s="190" t="e">
        <f>VLOOKUP($B172,ListsReq!$AC$3:$AF$150,2,FALSE)</f>
        <v>#N/A</v>
      </c>
      <c r="F172" s="191" t="e">
        <f>IF($C$115=2020, VLOOKUP($B172,ListsReq!$AC$3:$AF$150,3,FALSE), IF($C$115=2019, VLOOKUP($B172,ListsReq!$AC$153:$AF$300,3,FALSE),""))</f>
        <v>#N/A</v>
      </c>
      <c r="G172" s="190" t="e">
        <f>VLOOKUP($B172,ListsReq!$AC$3:$AF$150,4,FALSE)</f>
        <v>#N/A</v>
      </c>
      <c r="H172" s="189" t="e">
        <f t="shared" si="6"/>
        <v>#N/A</v>
      </c>
      <c r="I172" s="160"/>
      <c r="J172" s="146"/>
      <c r="K172" s="146"/>
      <c r="L172" s="146"/>
      <c r="M172" s="281"/>
      <c r="N172" s="144"/>
      <c r="O172" s="144"/>
    </row>
    <row r="173" spans="1:15" hidden="1">
      <c r="A173" s="282"/>
      <c r="B173" s="162"/>
      <c r="C173" s="193"/>
      <c r="D173" s="161"/>
      <c r="E173" s="190" t="e">
        <f>VLOOKUP($B173,ListsReq!$AC$3:$AF$150,2,FALSE)</f>
        <v>#N/A</v>
      </c>
      <c r="F173" s="191" t="e">
        <f>IF($C$115=2020, VLOOKUP($B173,ListsReq!$AC$3:$AF$150,3,FALSE), IF($C$115=2019, VLOOKUP($B173,ListsReq!$AC$153:$AF$300,3,FALSE),""))</f>
        <v>#N/A</v>
      </c>
      <c r="G173" s="190" t="e">
        <f>VLOOKUP($B173,ListsReq!$AC$3:$AF$150,4,FALSE)</f>
        <v>#N/A</v>
      </c>
      <c r="H173" s="189" t="e">
        <f t="shared" si="6"/>
        <v>#N/A</v>
      </c>
      <c r="I173" s="160"/>
      <c r="J173" s="146"/>
      <c r="K173" s="146"/>
      <c r="L173" s="146"/>
      <c r="M173" s="281"/>
      <c r="N173" s="144"/>
      <c r="O173" s="144"/>
    </row>
    <row r="174" spans="1:15" hidden="1">
      <c r="A174" s="282"/>
      <c r="B174" s="162"/>
      <c r="C174" s="193"/>
      <c r="D174" s="161"/>
      <c r="E174" s="190" t="e">
        <f>VLOOKUP($B174,ListsReq!$AC$3:$AF$150,2,FALSE)</f>
        <v>#N/A</v>
      </c>
      <c r="F174" s="191" t="e">
        <f>IF($C$115=2020, VLOOKUP($B174,ListsReq!$AC$3:$AF$150,3,FALSE), IF($C$115=2019, VLOOKUP($B174,ListsReq!$AC$153:$AF$300,3,FALSE),""))</f>
        <v>#N/A</v>
      </c>
      <c r="G174" s="190" t="e">
        <f>VLOOKUP($B174,ListsReq!$AC$3:$AF$150,4,FALSE)</f>
        <v>#N/A</v>
      </c>
      <c r="H174" s="189" t="e">
        <f t="shared" si="6"/>
        <v>#N/A</v>
      </c>
      <c r="I174" s="160"/>
      <c r="J174" s="146"/>
      <c r="K174" s="146"/>
      <c r="L174" s="146"/>
      <c r="M174" s="281"/>
      <c r="N174" s="144"/>
      <c r="O174" s="144"/>
    </row>
    <row r="175" spans="1:15" hidden="1">
      <c r="A175" s="282"/>
      <c r="B175" s="162"/>
      <c r="C175" s="193"/>
      <c r="D175" s="161"/>
      <c r="E175" s="190" t="e">
        <f>VLOOKUP($B175,ListsReq!$AC$3:$AF$150,2,FALSE)</f>
        <v>#N/A</v>
      </c>
      <c r="F175" s="191" t="e">
        <f>IF($C$115=2020, VLOOKUP($B175,ListsReq!$AC$3:$AF$150,3,FALSE), IF($C$115=2019, VLOOKUP($B175,ListsReq!$AC$153:$AF$300,3,FALSE),""))</f>
        <v>#N/A</v>
      </c>
      <c r="G175" s="190" t="e">
        <f>VLOOKUP($B175,ListsReq!$AC$3:$AF$150,4,FALSE)</f>
        <v>#N/A</v>
      </c>
      <c r="H175" s="189" t="e">
        <f t="shared" si="6"/>
        <v>#N/A</v>
      </c>
      <c r="I175" s="160"/>
      <c r="J175" s="146"/>
      <c r="K175" s="146"/>
      <c r="L175" s="146"/>
      <c r="M175" s="281"/>
      <c r="N175" s="144"/>
      <c r="O175" s="144"/>
    </row>
    <row r="176" spans="1:15" hidden="1">
      <c r="A176" s="282"/>
      <c r="B176" s="162"/>
      <c r="C176" s="193"/>
      <c r="D176" s="161"/>
      <c r="E176" s="190" t="e">
        <f>VLOOKUP($B176,ListsReq!$AC$3:$AF$150,2,FALSE)</f>
        <v>#N/A</v>
      </c>
      <c r="F176" s="191" t="e">
        <f>IF($C$115=2020, VLOOKUP($B176,ListsReq!$AC$3:$AF$150,3,FALSE), IF($C$115=2019, VLOOKUP($B176,ListsReq!$AC$153:$AF$300,3,FALSE),""))</f>
        <v>#N/A</v>
      </c>
      <c r="G176" s="190" t="e">
        <f>VLOOKUP($B176,ListsReq!$AC$3:$AF$150,4,FALSE)</f>
        <v>#N/A</v>
      </c>
      <c r="H176" s="189" t="e">
        <f t="shared" si="6"/>
        <v>#N/A</v>
      </c>
      <c r="I176" s="160"/>
      <c r="J176" s="146"/>
      <c r="K176" s="146"/>
      <c r="L176" s="146"/>
      <c r="M176" s="281"/>
      <c r="N176" s="144"/>
      <c r="O176" s="144"/>
    </row>
    <row r="177" spans="1:15" hidden="1">
      <c r="A177" s="282"/>
      <c r="B177" s="162"/>
      <c r="C177" s="193"/>
      <c r="D177" s="161"/>
      <c r="E177" s="190" t="e">
        <f>VLOOKUP($B177,ListsReq!$AC$3:$AF$150,2,FALSE)</f>
        <v>#N/A</v>
      </c>
      <c r="F177" s="191" t="e">
        <f>IF($C$115=2020, VLOOKUP($B177,ListsReq!$AC$3:$AF$150,3,FALSE), IF($C$115=2019, VLOOKUP($B177,ListsReq!$AC$153:$AF$300,3,FALSE),""))</f>
        <v>#N/A</v>
      </c>
      <c r="G177" s="190" t="e">
        <f>VLOOKUP($B177,ListsReq!$AC$3:$AF$150,4,FALSE)</f>
        <v>#N/A</v>
      </c>
      <c r="H177" s="189" t="e">
        <f t="shared" si="6"/>
        <v>#N/A</v>
      </c>
      <c r="I177" s="160"/>
      <c r="J177" s="146"/>
      <c r="K177" s="146"/>
      <c r="L177" s="146"/>
      <c r="M177" s="281"/>
      <c r="N177" s="144"/>
      <c r="O177" s="144"/>
    </row>
    <row r="178" spans="1:15" hidden="1">
      <c r="A178" s="282"/>
      <c r="B178" s="162"/>
      <c r="C178" s="193"/>
      <c r="D178" s="161"/>
      <c r="E178" s="190" t="e">
        <f>VLOOKUP($B178,ListsReq!$AC$3:$AF$150,2,FALSE)</f>
        <v>#N/A</v>
      </c>
      <c r="F178" s="191" t="e">
        <f>IF($C$115=2020, VLOOKUP($B178,ListsReq!$AC$3:$AF$150,3,FALSE), IF($C$115=2019, VLOOKUP($B178,ListsReq!$AC$153:$AF$300,3,FALSE),""))</f>
        <v>#N/A</v>
      </c>
      <c r="G178" s="190" t="e">
        <f>VLOOKUP($B178,ListsReq!$AC$3:$AF$150,4,FALSE)</f>
        <v>#N/A</v>
      </c>
      <c r="H178" s="189" t="e">
        <f t="shared" si="6"/>
        <v>#N/A</v>
      </c>
      <c r="I178" s="160"/>
      <c r="J178" s="146"/>
      <c r="K178" s="146"/>
      <c r="L178" s="146"/>
      <c r="M178" s="281"/>
      <c r="N178" s="144"/>
      <c r="O178" s="144"/>
    </row>
    <row r="179" spans="1:15" hidden="1">
      <c r="A179" s="282"/>
      <c r="B179" s="162"/>
      <c r="C179" s="193"/>
      <c r="D179" s="161"/>
      <c r="E179" s="190" t="e">
        <f>VLOOKUP($B179,ListsReq!$AC$3:$AF$150,2,FALSE)</f>
        <v>#N/A</v>
      </c>
      <c r="F179" s="191" t="e">
        <f>IF($C$115=2020, VLOOKUP($B179,ListsReq!$AC$3:$AF$150,3,FALSE), IF($C$115=2019, VLOOKUP($B179,ListsReq!$AC$153:$AF$300,3,FALSE),""))</f>
        <v>#N/A</v>
      </c>
      <c r="G179" s="190" t="e">
        <f>VLOOKUP($B179,ListsReq!$AC$3:$AF$150,4,FALSE)</f>
        <v>#N/A</v>
      </c>
      <c r="H179" s="189" t="e">
        <f t="shared" si="6"/>
        <v>#N/A</v>
      </c>
      <c r="I179" s="160"/>
      <c r="J179" s="146"/>
      <c r="K179" s="146"/>
      <c r="L179" s="146"/>
      <c r="M179" s="281"/>
      <c r="N179" s="144"/>
      <c r="O179" s="144"/>
    </row>
    <row r="180" spans="1:15" hidden="1">
      <c r="A180" s="282"/>
      <c r="B180" s="162"/>
      <c r="C180" s="193"/>
      <c r="D180" s="161"/>
      <c r="E180" s="190" t="e">
        <f>VLOOKUP($B180,ListsReq!$AC$3:$AF$150,2,FALSE)</f>
        <v>#N/A</v>
      </c>
      <c r="F180" s="191" t="e">
        <f>IF($C$115=2020, VLOOKUP($B180,ListsReq!$AC$3:$AF$150,3,FALSE), IF($C$115=2019, VLOOKUP($B180,ListsReq!$AC$153:$AF$300,3,FALSE),""))</f>
        <v>#N/A</v>
      </c>
      <c r="G180" s="190" t="e">
        <f>VLOOKUP($B180,ListsReq!$AC$3:$AF$150,4,FALSE)</f>
        <v>#N/A</v>
      </c>
      <c r="H180" s="189" t="e">
        <f t="shared" si="6"/>
        <v>#N/A</v>
      </c>
      <c r="I180" s="160"/>
      <c r="J180" s="146"/>
      <c r="K180" s="146"/>
      <c r="L180" s="146"/>
      <c r="M180" s="281"/>
      <c r="N180" s="144"/>
      <c r="O180" s="144"/>
    </row>
    <row r="181" spans="1:15" hidden="1">
      <c r="A181" s="282"/>
      <c r="B181" s="162"/>
      <c r="C181" s="193"/>
      <c r="D181" s="161"/>
      <c r="E181" s="190" t="e">
        <f>VLOOKUP($B181,ListsReq!$AC$3:$AF$150,2,FALSE)</f>
        <v>#N/A</v>
      </c>
      <c r="F181" s="191" t="e">
        <f>IF($C$115=2020, VLOOKUP($B181,ListsReq!$AC$3:$AF$150,3,FALSE), IF($C$115=2019, VLOOKUP($B181,ListsReq!$AC$153:$AF$300,3,FALSE),""))</f>
        <v>#N/A</v>
      </c>
      <c r="G181" s="190" t="e">
        <f>VLOOKUP($B181,ListsReq!$AC$3:$AF$150,4,FALSE)</f>
        <v>#N/A</v>
      </c>
      <c r="H181" s="189" t="e">
        <f t="shared" si="6"/>
        <v>#N/A</v>
      </c>
      <c r="I181" s="160"/>
      <c r="J181" s="146"/>
      <c r="K181" s="146"/>
      <c r="L181" s="146"/>
      <c r="M181" s="281"/>
      <c r="N181" s="144"/>
      <c r="O181" s="144"/>
    </row>
    <row r="182" spans="1:15" hidden="1">
      <c r="A182" s="282"/>
      <c r="B182" s="162"/>
      <c r="C182" s="193"/>
      <c r="D182" s="161"/>
      <c r="E182" s="190" t="e">
        <f>VLOOKUP($B182,ListsReq!$AC$3:$AF$150,2,FALSE)</f>
        <v>#N/A</v>
      </c>
      <c r="F182" s="191" t="e">
        <f>IF($C$115=2020, VLOOKUP($B182,ListsReq!$AC$3:$AF$150,3,FALSE), IF($C$115=2019, VLOOKUP($B182,ListsReq!$AC$153:$AF$300,3,FALSE),""))</f>
        <v>#N/A</v>
      </c>
      <c r="G182" s="190" t="e">
        <f>VLOOKUP($B182,ListsReq!$AC$3:$AF$150,4,FALSE)</f>
        <v>#N/A</v>
      </c>
      <c r="H182" s="189" t="e">
        <f t="shared" si="6"/>
        <v>#N/A</v>
      </c>
      <c r="I182" s="160"/>
      <c r="J182" s="146"/>
      <c r="K182" s="146"/>
      <c r="L182" s="146"/>
      <c r="M182" s="281"/>
      <c r="N182" s="144"/>
      <c r="O182" s="144"/>
    </row>
    <row r="183" spans="1:15" hidden="1">
      <c r="A183" s="282"/>
      <c r="B183" s="162"/>
      <c r="C183" s="193"/>
      <c r="D183" s="161"/>
      <c r="E183" s="190" t="e">
        <f>VLOOKUP($B183,ListsReq!$AC$3:$AF$150,2,FALSE)</f>
        <v>#N/A</v>
      </c>
      <c r="F183" s="191" t="e">
        <f>IF($C$115=2020, VLOOKUP($B183,ListsReq!$AC$3:$AF$150,3,FALSE), IF($C$115=2019, VLOOKUP($B183,ListsReq!$AC$153:$AF$300,3,FALSE),""))</f>
        <v>#N/A</v>
      </c>
      <c r="G183" s="190" t="e">
        <f>VLOOKUP($B183,ListsReq!$AC$3:$AF$150,4,FALSE)</f>
        <v>#N/A</v>
      </c>
      <c r="H183" s="189" t="e">
        <f t="shared" si="6"/>
        <v>#N/A</v>
      </c>
      <c r="I183" s="160"/>
      <c r="J183" s="146"/>
      <c r="K183" s="146"/>
      <c r="L183" s="146"/>
      <c r="M183" s="281"/>
      <c r="N183" s="144"/>
      <c r="O183" s="144"/>
    </row>
    <row r="184" spans="1:15" hidden="1">
      <c r="A184" s="282"/>
      <c r="B184" s="162"/>
      <c r="C184" s="193"/>
      <c r="D184" s="161"/>
      <c r="E184" s="190" t="e">
        <f>VLOOKUP($B184,ListsReq!$AC$3:$AF$150,2,FALSE)</f>
        <v>#N/A</v>
      </c>
      <c r="F184" s="191" t="e">
        <f>IF($C$115=2020, VLOOKUP($B184,ListsReq!$AC$3:$AF$150,3,FALSE), IF($C$115=2019, VLOOKUP($B184,ListsReq!$AC$153:$AF$300,3,FALSE),""))</f>
        <v>#N/A</v>
      </c>
      <c r="G184" s="190" t="e">
        <f>VLOOKUP($B184,ListsReq!$AC$3:$AF$150,4,FALSE)</f>
        <v>#N/A</v>
      </c>
      <c r="H184" s="189" t="e">
        <f t="shared" si="6"/>
        <v>#N/A</v>
      </c>
      <c r="I184" s="160"/>
      <c r="J184" s="146"/>
      <c r="K184" s="146"/>
      <c r="L184" s="146"/>
      <c r="M184" s="281"/>
      <c r="N184" s="144"/>
      <c r="O184" s="144"/>
    </row>
    <row r="185" spans="1:15" hidden="1">
      <c r="A185" s="282"/>
      <c r="B185" s="162"/>
      <c r="C185" s="192"/>
      <c r="D185" s="158"/>
      <c r="E185" s="190" t="e">
        <f>VLOOKUP($B185,ListsReq!$AC$3:$AF$150,2,FALSE)</f>
        <v>#N/A</v>
      </c>
      <c r="F185" s="191" t="e">
        <f>IF($C$115=2020, VLOOKUP($B185,ListsReq!$AC$3:$AF$150,3,FALSE), IF($C$115=2019, VLOOKUP($B185,ListsReq!$AC$153:$AF$300,3,FALSE),""))</f>
        <v>#N/A</v>
      </c>
      <c r="G185" s="190" t="e">
        <f>VLOOKUP($B185,ListsReq!$AC$3:$AF$150,4,FALSE)</f>
        <v>#N/A</v>
      </c>
      <c r="H185" s="189" t="e">
        <f t="shared" si="6"/>
        <v>#N/A</v>
      </c>
      <c r="I185" s="157"/>
      <c r="J185" s="146"/>
      <c r="K185" s="146"/>
      <c r="L185" s="146"/>
      <c r="M185" s="281"/>
      <c r="N185" s="144"/>
      <c r="O185" s="144"/>
    </row>
    <row r="186" spans="1:15" hidden="1">
      <c r="A186" s="282"/>
      <c r="B186" s="162"/>
      <c r="C186" s="192"/>
      <c r="D186" s="158"/>
      <c r="E186" s="190" t="e">
        <f>VLOOKUP($B186,ListsReq!$AC$3:$AF$150,2,FALSE)</f>
        <v>#N/A</v>
      </c>
      <c r="F186" s="191" t="e">
        <f>IF($C$115=2020, VLOOKUP($B186,ListsReq!$AC$3:$AF$150,3,FALSE), IF($C$115=2019, VLOOKUP($B186,ListsReq!$AC$153:$AF$300,3,FALSE),""))</f>
        <v>#N/A</v>
      </c>
      <c r="G186" s="190" t="e">
        <f>VLOOKUP($B186,ListsReq!$AC$3:$AF$150,4,FALSE)</f>
        <v>#N/A</v>
      </c>
      <c r="H186" s="189" t="e">
        <f t="shared" si="6"/>
        <v>#N/A</v>
      </c>
      <c r="I186" s="157"/>
      <c r="J186" s="146"/>
      <c r="K186" s="146"/>
      <c r="L186" s="146"/>
      <c r="M186" s="281"/>
      <c r="N186" s="144"/>
      <c r="O186" s="144"/>
    </row>
    <row r="187" spans="1:15" hidden="1">
      <c r="A187" s="282"/>
      <c r="B187" s="162"/>
      <c r="C187" s="192"/>
      <c r="D187" s="158"/>
      <c r="E187" s="190" t="e">
        <f>VLOOKUP($B187,ListsReq!$AC$3:$AF$150,2,FALSE)</f>
        <v>#N/A</v>
      </c>
      <c r="F187" s="191" t="e">
        <f>IF($C$115=2020, VLOOKUP($B187,ListsReq!$AC$3:$AF$150,3,FALSE), IF($C$115=2019, VLOOKUP($B187,ListsReq!$AC$153:$AF$300,3,FALSE),""))</f>
        <v>#N/A</v>
      </c>
      <c r="G187" s="190" t="e">
        <f>VLOOKUP($B187,ListsReq!$AC$3:$AF$150,4,FALSE)</f>
        <v>#N/A</v>
      </c>
      <c r="H187" s="189" t="e">
        <f t="shared" ref="H187:H220" si="7">(F187*D187)/1000</f>
        <v>#N/A</v>
      </c>
      <c r="I187" s="157"/>
      <c r="J187" s="146"/>
      <c r="K187" s="146"/>
      <c r="L187" s="146"/>
      <c r="M187" s="281"/>
      <c r="N187" s="144"/>
      <c r="O187" s="144"/>
    </row>
    <row r="188" spans="1:15" hidden="1">
      <c r="A188" s="282"/>
      <c r="B188" s="162"/>
      <c r="C188" s="192"/>
      <c r="D188" s="158"/>
      <c r="E188" s="190" t="e">
        <f>VLOOKUP($B188,ListsReq!$AC$3:$AF$150,2,FALSE)</f>
        <v>#N/A</v>
      </c>
      <c r="F188" s="191" t="e">
        <f>IF($C$115=2020, VLOOKUP($B188,ListsReq!$AC$3:$AF$150,3,FALSE), IF($C$115=2019, VLOOKUP($B188,ListsReq!$AC$153:$AF$300,3,FALSE),""))</f>
        <v>#N/A</v>
      </c>
      <c r="G188" s="190" t="e">
        <f>VLOOKUP($B188,ListsReq!$AC$3:$AF$150,4,FALSE)</f>
        <v>#N/A</v>
      </c>
      <c r="H188" s="189" t="e">
        <f t="shared" si="7"/>
        <v>#N/A</v>
      </c>
      <c r="I188" s="157"/>
      <c r="J188" s="146"/>
      <c r="K188" s="146"/>
      <c r="L188" s="146"/>
      <c r="M188" s="281"/>
      <c r="N188" s="144"/>
      <c r="O188" s="144"/>
    </row>
    <row r="189" spans="1:15" hidden="1">
      <c r="A189" s="282"/>
      <c r="B189" s="162"/>
      <c r="C189" s="192"/>
      <c r="D189" s="158"/>
      <c r="E189" s="190" t="e">
        <f>VLOOKUP($B189,ListsReq!$AC$3:$AF$150,2,FALSE)</f>
        <v>#N/A</v>
      </c>
      <c r="F189" s="191" t="e">
        <f>IF($C$115=2020, VLOOKUP($B189,ListsReq!$AC$3:$AF$150,3,FALSE), IF($C$115=2019, VLOOKUP($B189,ListsReq!$AC$153:$AF$300,3,FALSE),""))</f>
        <v>#N/A</v>
      </c>
      <c r="G189" s="190" t="e">
        <f>VLOOKUP($B189,ListsReq!$AC$3:$AF$150,4,FALSE)</f>
        <v>#N/A</v>
      </c>
      <c r="H189" s="189" t="e">
        <f t="shared" si="7"/>
        <v>#N/A</v>
      </c>
      <c r="I189" s="157"/>
      <c r="J189" s="146"/>
      <c r="K189" s="146"/>
      <c r="L189" s="146"/>
      <c r="M189" s="281"/>
      <c r="N189" s="144"/>
      <c r="O189" s="144"/>
    </row>
    <row r="190" spans="1:15" hidden="1">
      <c r="A190" s="282"/>
      <c r="B190" s="162"/>
      <c r="C190" s="192"/>
      <c r="D190" s="158"/>
      <c r="E190" s="190" t="e">
        <f>VLOOKUP($B190,ListsReq!$AC$3:$AF$150,2,FALSE)</f>
        <v>#N/A</v>
      </c>
      <c r="F190" s="191" t="e">
        <f>IF($C$115=2020, VLOOKUP($B190,ListsReq!$AC$3:$AF$150,3,FALSE), IF($C$115=2019, VLOOKUP($B190,ListsReq!$AC$153:$AF$300,3,FALSE),""))</f>
        <v>#N/A</v>
      </c>
      <c r="G190" s="190" t="e">
        <f>VLOOKUP($B190,ListsReq!$AC$3:$AF$150,4,FALSE)</f>
        <v>#N/A</v>
      </c>
      <c r="H190" s="189" t="e">
        <f t="shared" si="7"/>
        <v>#N/A</v>
      </c>
      <c r="I190" s="157"/>
      <c r="J190" s="146"/>
      <c r="K190" s="146"/>
      <c r="L190" s="146"/>
      <c r="M190" s="281"/>
      <c r="N190" s="144"/>
      <c r="O190" s="144"/>
    </row>
    <row r="191" spans="1:15" hidden="1">
      <c r="A191" s="282"/>
      <c r="B191" s="162"/>
      <c r="C191" s="192"/>
      <c r="D191" s="158"/>
      <c r="E191" s="190" t="e">
        <f>VLOOKUP($B191,ListsReq!$AC$3:$AF$150,2,FALSE)</f>
        <v>#N/A</v>
      </c>
      <c r="F191" s="191" t="e">
        <f>IF($C$115=2020, VLOOKUP($B191,ListsReq!$AC$3:$AF$150,3,FALSE), IF($C$115=2019, VLOOKUP($B191,ListsReq!$AC$153:$AF$300,3,FALSE),""))</f>
        <v>#N/A</v>
      </c>
      <c r="G191" s="190" t="e">
        <f>VLOOKUP($B191,ListsReq!$AC$3:$AF$150,4,FALSE)</f>
        <v>#N/A</v>
      </c>
      <c r="H191" s="189" t="e">
        <f t="shared" si="7"/>
        <v>#N/A</v>
      </c>
      <c r="I191" s="157"/>
      <c r="J191" s="146"/>
      <c r="K191" s="146"/>
      <c r="L191" s="146"/>
      <c r="M191" s="281"/>
      <c r="N191" s="144"/>
      <c r="O191" s="144"/>
    </row>
    <row r="192" spans="1:15" hidden="1">
      <c r="A192" s="282"/>
      <c r="B192" s="162"/>
      <c r="C192" s="192"/>
      <c r="D192" s="158"/>
      <c r="E192" s="190" t="e">
        <f>VLOOKUP($B192,ListsReq!$AC$3:$AF$150,2,FALSE)</f>
        <v>#N/A</v>
      </c>
      <c r="F192" s="191" t="e">
        <f>IF($C$115=2020, VLOOKUP($B192,ListsReq!$AC$3:$AF$150,3,FALSE), IF($C$115=2019, VLOOKUP($B192,ListsReq!$AC$153:$AF$300,3,FALSE),""))</f>
        <v>#N/A</v>
      </c>
      <c r="G192" s="190" t="e">
        <f>VLOOKUP($B192,ListsReq!$AC$3:$AF$150,4,FALSE)</f>
        <v>#N/A</v>
      </c>
      <c r="H192" s="189" t="e">
        <f t="shared" si="7"/>
        <v>#N/A</v>
      </c>
      <c r="I192" s="157"/>
      <c r="J192" s="146"/>
      <c r="K192" s="146"/>
      <c r="L192" s="146"/>
      <c r="M192" s="281"/>
      <c r="N192" s="144"/>
      <c r="O192" s="144"/>
    </row>
    <row r="193" spans="1:15" hidden="1">
      <c r="A193" s="282"/>
      <c r="B193" s="162"/>
      <c r="C193" s="192"/>
      <c r="D193" s="158"/>
      <c r="E193" s="190" t="e">
        <f>VLOOKUP($B193,ListsReq!$AC$3:$AF$150,2,FALSE)</f>
        <v>#N/A</v>
      </c>
      <c r="F193" s="191" t="e">
        <f>IF($C$115=2020, VLOOKUP($B193,ListsReq!$AC$3:$AF$150,3,FALSE), IF($C$115=2019, VLOOKUP($B193,ListsReq!$AC$153:$AF$300,3,FALSE),""))</f>
        <v>#N/A</v>
      </c>
      <c r="G193" s="190" t="e">
        <f>VLOOKUP($B193,ListsReq!$AC$3:$AF$150,4,FALSE)</f>
        <v>#N/A</v>
      </c>
      <c r="H193" s="189" t="e">
        <f t="shared" si="7"/>
        <v>#N/A</v>
      </c>
      <c r="I193" s="157"/>
      <c r="J193" s="146"/>
      <c r="K193" s="146"/>
      <c r="L193" s="146"/>
      <c r="M193" s="281"/>
      <c r="N193" s="144"/>
      <c r="O193" s="144"/>
    </row>
    <row r="194" spans="1:15" hidden="1">
      <c r="A194" s="282"/>
      <c r="B194" s="162"/>
      <c r="C194" s="192"/>
      <c r="D194" s="158"/>
      <c r="E194" s="190" t="e">
        <f>VLOOKUP($B194,ListsReq!$AC$3:$AF$150,2,FALSE)</f>
        <v>#N/A</v>
      </c>
      <c r="F194" s="191" t="e">
        <f>IF($C$115=2020, VLOOKUP($B194,ListsReq!$AC$3:$AF$150,3,FALSE), IF($C$115=2019, VLOOKUP($B194,ListsReq!$AC$153:$AF$300,3,FALSE),""))</f>
        <v>#N/A</v>
      </c>
      <c r="G194" s="190" t="e">
        <f>VLOOKUP($B194,ListsReq!$AC$3:$AF$150,4,FALSE)</f>
        <v>#N/A</v>
      </c>
      <c r="H194" s="189" t="e">
        <f t="shared" si="7"/>
        <v>#N/A</v>
      </c>
      <c r="I194" s="157"/>
      <c r="J194" s="146"/>
      <c r="K194" s="146"/>
      <c r="L194" s="146"/>
      <c r="M194" s="281"/>
      <c r="N194" s="144"/>
      <c r="O194" s="144"/>
    </row>
    <row r="195" spans="1:15" hidden="1">
      <c r="A195" s="282"/>
      <c r="B195" s="162"/>
      <c r="C195" s="192"/>
      <c r="D195" s="158"/>
      <c r="E195" s="190" t="e">
        <f>VLOOKUP($B195,ListsReq!$AC$3:$AF$150,2,FALSE)</f>
        <v>#N/A</v>
      </c>
      <c r="F195" s="191" t="e">
        <f>IF($C$115=2020, VLOOKUP($B195,ListsReq!$AC$3:$AF$150,3,FALSE), IF($C$115=2019, VLOOKUP($B195,ListsReq!$AC$153:$AF$300,3,FALSE),""))</f>
        <v>#N/A</v>
      </c>
      <c r="G195" s="190" t="e">
        <f>VLOOKUP($B195,ListsReq!$AC$3:$AF$150,4,FALSE)</f>
        <v>#N/A</v>
      </c>
      <c r="H195" s="189" t="e">
        <f t="shared" si="7"/>
        <v>#N/A</v>
      </c>
      <c r="I195" s="157"/>
      <c r="J195" s="146"/>
      <c r="K195" s="146"/>
      <c r="L195" s="146"/>
      <c r="M195" s="281"/>
      <c r="N195" s="144"/>
      <c r="O195" s="144"/>
    </row>
    <row r="196" spans="1:15" hidden="1">
      <c r="A196" s="282"/>
      <c r="B196" s="162"/>
      <c r="C196" s="192"/>
      <c r="D196" s="158"/>
      <c r="E196" s="190" t="e">
        <f>VLOOKUP($B196,ListsReq!$AC$3:$AF$150,2,FALSE)</f>
        <v>#N/A</v>
      </c>
      <c r="F196" s="191" t="e">
        <f>IF($C$115=2020, VLOOKUP($B196,ListsReq!$AC$3:$AF$150,3,FALSE), IF($C$115=2019, VLOOKUP($B196,ListsReq!$AC$153:$AF$300,3,FALSE),""))</f>
        <v>#N/A</v>
      </c>
      <c r="G196" s="190" t="e">
        <f>VLOOKUP($B196,ListsReq!$AC$3:$AF$150,4,FALSE)</f>
        <v>#N/A</v>
      </c>
      <c r="H196" s="189" t="e">
        <f t="shared" si="7"/>
        <v>#N/A</v>
      </c>
      <c r="I196" s="157"/>
      <c r="J196" s="146"/>
      <c r="K196" s="146"/>
      <c r="L196" s="146"/>
      <c r="M196" s="281"/>
      <c r="N196" s="144"/>
      <c r="O196" s="144"/>
    </row>
    <row r="197" spans="1:15" hidden="1">
      <c r="A197" s="282"/>
      <c r="B197" s="162"/>
      <c r="C197" s="192"/>
      <c r="D197" s="158"/>
      <c r="E197" s="190" t="e">
        <f>VLOOKUP($B197,ListsReq!$AC$3:$AF$150,2,FALSE)</f>
        <v>#N/A</v>
      </c>
      <c r="F197" s="191" t="e">
        <f>IF($C$115=2020, VLOOKUP($B197,ListsReq!$AC$3:$AF$150,3,FALSE), IF($C$115=2019, VLOOKUP($B197,ListsReq!$AC$153:$AF$300,3,FALSE),""))</f>
        <v>#N/A</v>
      </c>
      <c r="G197" s="190" t="e">
        <f>VLOOKUP($B197,ListsReq!$AC$3:$AF$150,4,FALSE)</f>
        <v>#N/A</v>
      </c>
      <c r="H197" s="189" t="e">
        <f t="shared" si="7"/>
        <v>#N/A</v>
      </c>
      <c r="I197" s="157"/>
      <c r="J197" s="146"/>
      <c r="K197" s="146"/>
      <c r="L197" s="146"/>
      <c r="M197" s="281"/>
      <c r="N197" s="144"/>
      <c r="O197" s="144"/>
    </row>
    <row r="198" spans="1:15" hidden="1">
      <c r="A198" s="282"/>
      <c r="B198" s="162"/>
      <c r="C198" s="192"/>
      <c r="D198" s="158"/>
      <c r="E198" s="190" t="e">
        <f>VLOOKUP($B198,ListsReq!$AC$3:$AF$150,2,FALSE)</f>
        <v>#N/A</v>
      </c>
      <c r="F198" s="191" t="e">
        <f>IF($C$115=2020, VLOOKUP($B198,ListsReq!$AC$3:$AF$150,3,FALSE), IF($C$115=2019, VLOOKUP($B198,ListsReq!$AC$153:$AF$300,3,FALSE),""))</f>
        <v>#N/A</v>
      </c>
      <c r="G198" s="190" t="e">
        <f>VLOOKUP($B198,ListsReq!$AC$3:$AF$150,4,FALSE)</f>
        <v>#N/A</v>
      </c>
      <c r="H198" s="189" t="e">
        <f t="shared" si="7"/>
        <v>#N/A</v>
      </c>
      <c r="I198" s="157"/>
      <c r="J198" s="146"/>
      <c r="K198" s="146"/>
      <c r="L198" s="146"/>
      <c r="M198" s="281"/>
      <c r="N198" s="144"/>
      <c r="O198" s="144"/>
    </row>
    <row r="199" spans="1:15" hidden="1">
      <c r="A199" s="282"/>
      <c r="B199" s="162"/>
      <c r="C199" s="192"/>
      <c r="D199" s="158"/>
      <c r="E199" s="190" t="e">
        <f>VLOOKUP($B199,ListsReq!$AC$3:$AF$150,2,FALSE)</f>
        <v>#N/A</v>
      </c>
      <c r="F199" s="191" t="e">
        <f>IF($C$115=2020, VLOOKUP($B199,ListsReq!$AC$3:$AF$150,3,FALSE), IF($C$115=2019, VLOOKUP($B199,ListsReq!$AC$153:$AF$300,3,FALSE),""))</f>
        <v>#N/A</v>
      </c>
      <c r="G199" s="190" t="e">
        <f>VLOOKUP($B199,ListsReq!$AC$3:$AF$150,4,FALSE)</f>
        <v>#N/A</v>
      </c>
      <c r="H199" s="189" t="e">
        <f t="shared" si="7"/>
        <v>#N/A</v>
      </c>
      <c r="I199" s="157"/>
      <c r="J199" s="146"/>
      <c r="K199" s="146"/>
      <c r="L199" s="146"/>
      <c r="M199" s="281"/>
      <c r="N199" s="144"/>
      <c r="O199" s="144"/>
    </row>
    <row r="200" spans="1:15" hidden="1">
      <c r="A200" s="282"/>
      <c r="B200" s="162"/>
      <c r="C200" s="192"/>
      <c r="D200" s="158"/>
      <c r="E200" s="190" t="e">
        <f>VLOOKUP($B200,ListsReq!$AC$3:$AF$150,2,FALSE)</f>
        <v>#N/A</v>
      </c>
      <c r="F200" s="191" t="e">
        <f>IF($C$115=2020, VLOOKUP($B200,ListsReq!$AC$3:$AF$150,3,FALSE), IF($C$115=2019, VLOOKUP($B200,ListsReq!$AC$153:$AF$300,3,FALSE),""))</f>
        <v>#N/A</v>
      </c>
      <c r="G200" s="190" t="e">
        <f>VLOOKUP($B200,ListsReq!$AC$3:$AF$150,4,FALSE)</f>
        <v>#N/A</v>
      </c>
      <c r="H200" s="189" t="e">
        <f t="shared" si="7"/>
        <v>#N/A</v>
      </c>
      <c r="I200" s="157"/>
      <c r="J200" s="146"/>
      <c r="K200" s="146"/>
      <c r="L200" s="146"/>
      <c r="M200" s="281"/>
      <c r="N200" s="144"/>
      <c r="O200" s="144"/>
    </row>
    <row r="201" spans="1:15" hidden="1">
      <c r="A201" s="282"/>
      <c r="B201" s="162"/>
      <c r="C201" s="192"/>
      <c r="D201" s="158"/>
      <c r="E201" s="190" t="e">
        <f>VLOOKUP($B201,ListsReq!$AC$3:$AF$150,2,FALSE)</f>
        <v>#N/A</v>
      </c>
      <c r="F201" s="191" t="e">
        <f>IF($C$115=2020, VLOOKUP($B201,ListsReq!$AC$3:$AF$150,3,FALSE), IF($C$115=2019, VLOOKUP($B201,ListsReq!$AC$153:$AF$300,3,FALSE),""))</f>
        <v>#N/A</v>
      </c>
      <c r="G201" s="190" t="e">
        <f>VLOOKUP($B201,ListsReq!$AC$3:$AF$150,4,FALSE)</f>
        <v>#N/A</v>
      </c>
      <c r="H201" s="189" t="e">
        <f t="shared" si="7"/>
        <v>#N/A</v>
      </c>
      <c r="I201" s="157"/>
      <c r="J201" s="146"/>
      <c r="K201" s="146"/>
      <c r="L201" s="146"/>
      <c r="M201" s="281"/>
      <c r="N201" s="144"/>
      <c r="O201" s="144"/>
    </row>
    <row r="202" spans="1:15" hidden="1">
      <c r="A202" s="282"/>
      <c r="B202" s="162"/>
      <c r="C202" s="192"/>
      <c r="D202" s="158"/>
      <c r="E202" s="190" t="e">
        <f>VLOOKUP($B202,ListsReq!$AC$3:$AF$150,2,FALSE)</f>
        <v>#N/A</v>
      </c>
      <c r="F202" s="191" t="e">
        <f>IF($C$115=2020, VLOOKUP($B202,ListsReq!$AC$3:$AF$150,3,FALSE), IF($C$115=2019, VLOOKUP($B202,ListsReq!$AC$153:$AF$300,3,FALSE),""))</f>
        <v>#N/A</v>
      </c>
      <c r="G202" s="190" t="e">
        <f>VLOOKUP($B202,ListsReq!$AC$3:$AF$150,4,FALSE)</f>
        <v>#N/A</v>
      </c>
      <c r="H202" s="189" t="e">
        <f t="shared" si="7"/>
        <v>#N/A</v>
      </c>
      <c r="I202" s="157"/>
      <c r="J202" s="146"/>
      <c r="K202" s="146"/>
      <c r="L202" s="146"/>
      <c r="M202" s="281"/>
      <c r="N202" s="144"/>
      <c r="O202" s="144"/>
    </row>
    <row r="203" spans="1:15" hidden="1">
      <c r="A203" s="282"/>
      <c r="B203" s="162"/>
      <c r="C203" s="192"/>
      <c r="D203" s="158"/>
      <c r="E203" s="190" t="e">
        <f>VLOOKUP($B203,ListsReq!$AC$3:$AF$150,2,FALSE)</f>
        <v>#N/A</v>
      </c>
      <c r="F203" s="191" t="e">
        <f>IF($C$115=2020, VLOOKUP($B203,ListsReq!$AC$3:$AF$150,3,FALSE), IF($C$115=2019, VLOOKUP($B203,ListsReq!$AC$153:$AF$300,3,FALSE),""))</f>
        <v>#N/A</v>
      </c>
      <c r="G203" s="190" t="e">
        <f>VLOOKUP($B203,ListsReq!$AC$3:$AF$150,4,FALSE)</f>
        <v>#N/A</v>
      </c>
      <c r="H203" s="189" t="e">
        <f t="shared" si="7"/>
        <v>#N/A</v>
      </c>
      <c r="I203" s="157"/>
      <c r="J203" s="146"/>
      <c r="K203" s="146"/>
      <c r="L203" s="146"/>
      <c r="M203" s="281"/>
      <c r="N203" s="144"/>
      <c r="O203" s="144"/>
    </row>
    <row r="204" spans="1:15" hidden="1">
      <c r="A204" s="282"/>
      <c r="B204" s="162"/>
      <c r="C204" s="192"/>
      <c r="D204" s="158"/>
      <c r="E204" s="190" t="e">
        <f>VLOOKUP($B204,ListsReq!$AC$3:$AF$150,2,FALSE)</f>
        <v>#N/A</v>
      </c>
      <c r="F204" s="191" t="e">
        <f>IF($C$115=2020, VLOOKUP($B204,ListsReq!$AC$3:$AF$150,3,FALSE), IF($C$115=2019, VLOOKUP($B204,ListsReq!$AC$153:$AF$300,3,FALSE),""))</f>
        <v>#N/A</v>
      </c>
      <c r="G204" s="190" t="e">
        <f>VLOOKUP($B204,ListsReq!$AC$3:$AF$150,4,FALSE)</f>
        <v>#N/A</v>
      </c>
      <c r="H204" s="189" t="e">
        <f t="shared" si="7"/>
        <v>#N/A</v>
      </c>
      <c r="I204" s="157"/>
      <c r="J204" s="146"/>
      <c r="K204" s="146"/>
      <c r="L204" s="146"/>
      <c r="M204" s="281"/>
      <c r="N204" s="144"/>
      <c r="O204" s="144"/>
    </row>
    <row r="205" spans="1:15" hidden="1">
      <c r="A205" s="282"/>
      <c r="B205" s="162"/>
      <c r="C205" s="192"/>
      <c r="D205" s="158"/>
      <c r="E205" s="190" t="e">
        <f>VLOOKUP($B205,ListsReq!$AC$3:$AF$150,2,FALSE)</f>
        <v>#N/A</v>
      </c>
      <c r="F205" s="191" t="e">
        <f>IF($C$115=2020, VLOOKUP($B205,ListsReq!$AC$3:$AF$150,3,FALSE), IF($C$115=2019, VLOOKUP($B205,ListsReq!$AC$153:$AF$300,3,FALSE),""))</f>
        <v>#N/A</v>
      </c>
      <c r="G205" s="190" t="e">
        <f>VLOOKUP($B205,ListsReq!$AC$3:$AF$150,4,FALSE)</f>
        <v>#N/A</v>
      </c>
      <c r="H205" s="189" t="e">
        <f t="shared" si="7"/>
        <v>#N/A</v>
      </c>
      <c r="I205" s="157"/>
      <c r="J205" s="146"/>
      <c r="K205" s="146"/>
      <c r="L205" s="146"/>
      <c r="M205" s="281"/>
      <c r="N205" s="144"/>
      <c r="O205" s="144"/>
    </row>
    <row r="206" spans="1:15" hidden="1">
      <c r="A206" s="282"/>
      <c r="B206" s="162"/>
      <c r="C206" s="192"/>
      <c r="D206" s="158"/>
      <c r="E206" s="190" t="e">
        <f>VLOOKUP($B206,ListsReq!$AC$3:$AF$150,2,FALSE)</f>
        <v>#N/A</v>
      </c>
      <c r="F206" s="191" t="e">
        <f>IF($C$115=2020, VLOOKUP($B206,ListsReq!$AC$3:$AF$150,3,FALSE), IF($C$115=2019, VLOOKUP($B206,ListsReq!$AC$153:$AF$300,3,FALSE),""))</f>
        <v>#N/A</v>
      </c>
      <c r="G206" s="190" t="e">
        <f>VLOOKUP($B206,ListsReq!$AC$3:$AF$150,4,FALSE)</f>
        <v>#N/A</v>
      </c>
      <c r="H206" s="189" t="e">
        <f t="shared" si="7"/>
        <v>#N/A</v>
      </c>
      <c r="I206" s="157"/>
      <c r="J206" s="146"/>
      <c r="K206" s="146"/>
      <c r="L206" s="146"/>
      <c r="M206" s="281"/>
      <c r="N206" s="144"/>
      <c r="O206" s="144"/>
    </row>
    <row r="207" spans="1:15" hidden="1">
      <c r="A207" s="282"/>
      <c r="B207" s="162"/>
      <c r="C207" s="192"/>
      <c r="D207" s="158"/>
      <c r="E207" s="190" t="e">
        <f>VLOOKUP($B207,ListsReq!$AC$3:$AF$150,2,FALSE)</f>
        <v>#N/A</v>
      </c>
      <c r="F207" s="191" t="e">
        <f>IF($C$115=2020, VLOOKUP($B207,ListsReq!$AC$3:$AF$150,3,FALSE), IF($C$115=2019, VLOOKUP($B207,ListsReq!$AC$153:$AF$300,3,FALSE),""))</f>
        <v>#N/A</v>
      </c>
      <c r="G207" s="190" t="e">
        <f>VLOOKUP($B207,ListsReq!$AC$3:$AF$150,4,FALSE)</f>
        <v>#N/A</v>
      </c>
      <c r="H207" s="189" t="e">
        <f t="shared" si="7"/>
        <v>#N/A</v>
      </c>
      <c r="I207" s="157"/>
      <c r="J207" s="146"/>
      <c r="K207" s="146"/>
      <c r="L207" s="146"/>
      <c r="M207" s="281"/>
      <c r="N207" s="144"/>
      <c r="O207" s="144"/>
    </row>
    <row r="208" spans="1:15" hidden="1">
      <c r="A208" s="282"/>
      <c r="B208" s="162"/>
      <c r="C208" s="192"/>
      <c r="D208" s="158"/>
      <c r="E208" s="190" t="e">
        <f>VLOOKUP($B208,ListsReq!$AC$3:$AF$150,2,FALSE)</f>
        <v>#N/A</v>
      </c>
      <c r="F208" s="191" t="e">
        <f>IF($C$115=2020, VLOOKUP($B208,ListsReq!$AC$3:$AF$150,3,FALSE), IF($C$115=2019, VLOOKUP($B208,ListsReq!$AC$153:$AF$300,3,FALSE),""))</f>
        <v>#N/A</v>
      </c>
      <c r="G208" s="190" t="e">
        <f>VLOOKUP($B208,ListsReq!$AC$3:$AF$150,4,FALSE)</f>
        <v>#N/A</v>
      </c>
      <c r="H208" s="189" t="e">
        <f t="shared" si="7"/>
        <v>#N/A</v>
      </c>
      <c r="I208" s="157"/>
      <c r="J208" s="146"/>
      <c r="K208" s="146"/>
      <c r="L208" s="146"/>
      <c r="M208" s="281"/>
      <c r="N208" s="144"/>
      <c r="O208" s="144"/>
    </row>
    <row r="209" spans="1:15" hidden="1">
      <c r="A209" s="282"/>
      <c r="B209" s="162"/>
      <c r="C209" s="192"/>
      <c r="D209" s="158"/>
      <c r="E209" s="190" t="e">
        <f>VLOOKUP($B209,ListsReq!$AC$3:$AF$150,2,FALSE)</f>
        <v>#N/A</v>
      </c>
      <c r="F209" s="191" t="e">
        <f>IF($C$115=2020, VLOOKUP($B209,ListsReq!$AC$3:$AF$150,3,FALSE), IF($C$115=2019, VLOOKUP($B209,ListsReq!$AC$153:$AF$300,3,FALSE),""))</f>
        <v>#N/A</v>
      </c>
      <c r="G209" s="190" t="e">
        <f>VLOOKUP($B209,ListsReq!$AC$3:$AF$150,4,FALSE)</f>
        <v>#N/A</v>
      </c>
      <c r="H209" s="189" t="e">
        <f t="shared" si="7"/>
        <v>#N/A</v>
      </c>
      <c r="I209" s="157"/>
      <c r="J209" s="146"/>
      <c r="K209" s="146"/>
      <c r="L209" s="146"/>
      <c r="M209" s="281"/>
      <c r="N209" s="144"/>
      <c r="O209" s="144"/>
    </row>
    <row r="210" spans="1:15" hidden="1">
      <c r="A210" s="282"/>
      <c r="B210" s="162"/>
      <c r="C210" s="192"/>
      <c r="D210" s="158"/>
      <c r="E210" s="190" t="e">
        <f>VLOOKUP($B210,ListsReq!$AC$3:$AF$150,2,FALSE)</f>
        <v>#N/A</v>
      </c>
      <c r="F210" s="191" t="e">
        <f>IF($C$115=2020, VLOOKUP($B210,ListsReq!$AC$3:$AF$150,3,FALSE), IF($C$115=2019, VLOOKUP($B210,ListsReq!$AC$153:$AF$300,3,FALSE),""))</f>
        <v>#N/A</v>
      </c>
      <c r="G210" s="190" t="e">
        <f>VLOOKUP($B210,ListsReq!$AC$3:$AF$150,4,FALSE)</f>
        <v>#N/A</v>
      </c>
      <c r="H210" s="189" t="e">
        <f t="shared" si="7"/>
        <v>#N/A</v>
      </c>
      <c r="I210" s="157"/>
      <c r="J210" s="146"/>
      <c r="K210" s="146"/>
      <c r="L210" s="146"/>
      <c r="M210" s="281"/>
      <c r="N210" s="144"/>
      <c r="O210" s="144"/>
    </row>
    <row r="211" spans="1:15" hidden="1">
      <c r="A211" s="282"/>
      <c r="B211" s="162"/>
      <c r="C211" s="192"/>
      <c r="D211" s="158"/>
      <c r="E211" s="190" t="e">
        <f>VLOOKUP($B211,ListsReq!$AC$3:$AF$150,2,FALSE)</f>
        <v>#N/A</v>
      </c>
      <c r="F211" s="191" t="e">
        <f>IF($C$115=2020, VLOOKUP($B211,ListsReq!$AC$3:$AF$150,3,FALSE), IF($C$115=2019, VLOOKUP($B211,ListsReq!$AC$153:$AF$300,3,FALSE),""))</f>
        <v>#N/A</v>
      </c>
      <c r="G211" s="190" t="e">
        <f>VLOOKUP($B211,ListsReq!$AC$3:$AF$150,4,FALSE)</f>
        <v>#N/A</v>
      </c>
      <c r="H211" s="189" t="e">
        <f t="shared" si="7"/>
        <v>#N/A</v>
      </c>
      <c r="I211" s="157"/>
      <c r="J211" s="146"/>
      <c r="K211" s="146"/>
      <c r="L211" s="146"/>
      <c r="M211" s="281"/>
      <c r="N211" s="144"/>
      <c r="O211" s="144"/>
    </row>
    <row r="212" spans="1:15" hidden="1">
      <c r="A212" s="282"/>
      <c r="B212" s="162"/>
      <c r="C212" s="192"/>
      <c r="D212" s="158"/>
      <c r="E212" s="190" t="e">
        <f>VLOOKUP($B212,ListsReq!$AC$3:$AF$150,2,FALSE)</f>
        <v>#N/A</v>
      </c>
      <c r="F212" s="191" t="e">
        <f>IF($C$115=2020, VLOOKUP($B212,ListsReq!$AC$3:$AF$150,3,FALSE), IF($C$115=2019, VLOOKUP($B212,ListsReq!$AC$153:$AF$300,3,FALSE),""))</f>
        <v>#N/A</v>
      </c>
      <c r="G212" s="190" t="e">
        <f>VLOOKUP($B212,ListsReq!$AC$3:$AF$150,4,FALSE)</f>
        <v>#N/A</v>
      </c>
      <c r="H212" s="189" t="e">
        <f t="shared" si="7"/>
        <v>#N/A</v>
      </c>
      <c r="I212" s="157"/>
      <c r="J212" s="146"/>
      <c r="K212" s="146"/>
      <c r="L212" s="146"/>
      <c r="M212" s="281"/>
      <c r="N212" s="144"/>
      <c r="O212" s="144"/>
    </row>
    <row r="213" spans="1:15">
      <c r="A213" s="282"/>
      <c r="B213" s="162" t="s">
        <v>243</v>
      </c>
      <c r="C213" s="193" t="s">
        <v>195</v>
      </c>
      <c r="D213" s="161">
        <v>562241</v>
      </c>
      <c r="E213" s="190" t="str">
        <f>VLOOKUP($B213,ListsReq!$AC$3:$AF$150,2,FALSE)</f>
        <v>passenger km</v>
      </c>
      <c r="F213" s="191">
        <f>IF($C$115=2020, VLOOKUP($B213,ListsReq!$AC$3:$AF$150,3,FALSE), IF($C$115=2019, VLOOKUP($B213,ListsReq!$AC$153:$AF$300,3,FALSE),""))</f>
        <v>0.1195</v>
      </c>
      <c r="G213" s="190" t="str">
        <f>VLOOKUP($B213,ListsReq!$AC$3:$AF$150,4,FALSE)</f>
        <v>kg CO2e/passenger km</v>
      </c>
      <c r="H213" s="189">
        <f t="shared" si="7"/>
        <v>67.187799499999997</v>
      </c>
      <c r="I213" s="160"/>
      <c r="J213" s="146"/>
      <c r="K213" s="146"/>
      <c r="L213" s="146"/>
      <c r="M213" s="281"/>
      <c r="N213" s="144"/>
      <c r="O213" s="144"/>
    </row>
    <row r="214" spans="1:15">
      <c r="A214" s="282"/>
      <c r="B214" s="162" t="s">
        <v>711</v>
      </c>
      <c r="C214" s="193" t="s">
        <v>195</v>
      </c>
      <c r="D214" s="161">
        <v>82524</v>
      </c>
      <c r="E214" s="190" t="str">
        <f>VLOOKUP($B214,ListsReq!$AC$3:$AF$150,2,FALSE)</f>
        <v>passenger km</v>
      </c>
      <c r="F214" s="191">
        <f>IF($C$115=2020, VLOOKUP($B214,ListsReq!$AC$3:$AF$150,3,FALSE), IF($C$115=2019, VLOOKUP($B214,ListsReq!$AC$153:$AF$300,3,FALSE),""))</f>
        <v>2.7320000000000001E-2</v>
      </c>
      <c r="G214" s="190" t="str">
        <f>VLOOKUP($B214,ListsReq!$AC$3:$AF$150,4,FALSE)</f>
        <v>kg CO2e/passenger km</v>
      </c>
      <c r="H214" s="189">
        <f t="shared" si="7"/>
        <v>2.2545556799999997</v>
      </c>
      <c r="I214" s="160"/>
      <c r="J214" s="146"/>
      <c r="K214" s="146"/>
      <c r="L214" s="146"/>
      <c r="M214" s="281"/>
      <c r="N214" s="144"/>
      <c r="O214" s="144"/>
    </row>
    <row r="215" spans="1:15">
      <c r="A215" s="282"/>
      <c r="B215" s="162" t="s">
        <v>755</v>
      </c>
      <c r="C215" s="193" t="s">
        <v>195</v>
      </c>
      <c r="D215" s="161">
        <v>1369083</v>
      </c>
      <c r="E215" s="190" t="str">
        <f>VLOOKUP($B215,ListsReq!$AC$3:$AF$150,2,FALSE)</f>
        <v>km</v>
      </c>
      <c r="F215" s="191">
        <f>IF($C$115=2020, VLOOKUP($B215,ListsReq!$AC$3:$AF$150,3,FALSE), IF($C$115=2019, VLOOKUP($B215,ListsReq!$AC$153:$AF$300,3,FALSE),""))</f>
        <v>0.17430000000000001</v>
      </c>
      <c r="G215" s="190" t="str">
        <f>VLOOKUP($B215,ListsReq!$AC$3:$AF$150,4,FALSE)</f>
        <v>kg CO2e/ km</v>
      </c>
      <c r="H215" s="189">
        <f t="shared" si="7"/>
        <v>238.63116690000001</v>
      </c>
      <c r="I215" s="160"/>
      <c r="J215" s="146"/>
      <c r="K215" s="146"/>
      <c r="L215" s="146"/>
      <c r="M215" s="281"/>
      <c r="N215" s="144"/>
      <c r="O215" s="144"/>
    </row>
    <row r="216" spans="1:15">
      <c r="A216" s="282"/>
      <c r="B216" s="162" t="s">
        <v>707</v>
      </c>
      <c r="C216" s="193" t="s">
        <v>195</v>
      </c>
      <c r="D216" s="161">
        <v>5700</v>
      </c>
      <c r="E216" s="190" t="str">
        <f>VLOOKUP($B216,ListsReq!$AC$3:$AF$150,2,FALSE)</f>
        <v>passenger km</v>
      </c>
      <c r="F216" s="191">
        <f>IF($C$115=2020, VLOOKUP($B216,ListsReq!$AC$3:$AF$150,3,FALSE), IF($C$115=2019, VLOOKUP($B216,ListsReq!$AC$153:$AF$300,3,FALSE),""))</f>
        <v>4.9699999999999996E-3</v>
      </c>
      <c r="G216" s="190" t="str">
        <f>VLOOKUP($B216,ListsReq!$AC$3:$AF$150,4,FALSE)</f>
        <v>kg CO2e/passenger km</v>
      </c>
      <c r="H216" s="189">
        <f t="shared" si="7"/>
        <v>2.8328999999999997E-2</v>
      </c>
      <c r="I216" s="160"/>
      <c r="J216" s="146"/>
      <c r="K216" s="146"/>
      <c r="L216" s="146"/>
      <c r="M216" s="281"/>
      <c r="N216" s="144"/>
      <c r="O216" s="144"/>
    </row>
    <row r="217" spans="1:15">
      <c r="A217" s="282"/>
      <c r="B217" s="162" t="s">
        <v>246</v>
      </c>
      <c r="C217" s="193" t="s">
        <v>195</v>
      </c>
      <c r="D217" s="161">
        <v>6338639</v>
      </c>
      <c r="E217" s="190" t="str">
        <f>VLOOKUP($B217,ListsReq!$AC$3:$AF$150,2,FALSE)</f>
        <v>passenger km</v>
      </c>
      <c r="F217" s="191">
        <f>IF($C$115=2020, VLOOKUP($B217,ListsReq!$AC$3:$AF$150,3,FALSE), IF($C$115=2019, VLOOKUP($B217,ListsReq!$AC$153:$AF$300,3,FALSE),""))</f>
        <v>3.6940000000000001E-2</v>
      </c>
      <c r="G217" s="190" t="str">
        <f>VLOOKUP($B217,ListsReq!$AC$3:$AF$150,4,FALSE)</f>
        <v>kg CO2e/passenger km</v>
      </c>
      <c r="H217" s="189">
        <f t="shared" si="7"/>
        <v>234.14932466000002</v>
      </c>
      <c r="I217" s="160"/>
      <c r="J217" s="146"/>
      <c r="K217" s="146"/>
      <c r="L217" s="146"/>
      <c r="M217" s="281"/>
      <c r="N217" s="144"/>
      <c r="O217" s="144"/>
    </row>
    <row r="218" spans="1:15">
      <c r="A218" s="282"/>
      <c r="B218" s="162" t="s">
        <v>241</v>
      </c>
      <c r="C218" s="193" t="s">
        <v>195</v>
      </c>
      <c r="D218" s="161">
        <v>330909</v>
      </c>
      <c r="E218" s="190" t="s">
        <v>245</v>
      </c>
      <c r="F218" s="191">
        <f>IF($C$115=2020, VLOOKUP($B218,ListsReq!$AC$3:$AF$150,3,FALSE), IF($C$115=2019, VLOOKUP($B218,ListsReq!$AC$153:$AF$300,3,FALSE),""))</f>
        <v>0.14549000000000001</v>
      </c>
      <c r="G218" s="190" t="str">
        <f>VLOOKUP($B218,ListsReq!$AC$3:$AF$150,4,FALSE)</f>
        <v>kg CO2e/passenger km</v>
      </c>
      <c r="H218" s="189">
        <f t="shared" si="7"/>
        <v>48.143950410000002</v>
      </c>
      <c r="I218" s="160"/>
      <c r="J218" s="146"/>
      <c r="K218" s="146"/>
      <c r="L218" s="146"/>
      <c r="M218" s="281"/>
      <c r="N218" s="144"/>
      <c r="O218" s="144"/>
    </row>
    <row r="219" spans="1:15">
      <c r="A219" s="282"/>
      <c r="B219" s="162" t="s">
        <v>266</v>
      </c>
      <c r="C219" s="193" t="s">
        <v>195</v>
      </c>
      <c r="D219" s="161">
        <v>426</v>
      </c>
      <c r="E219" s="190" t="str">
        <f>VLOOKUP($B219,ListsReq!$AC$3:$AF$150,2,FALSE)</f>
        <v>tonnes</v>
      </c>
      <c r="F219" s="191">
        <f>IF($C$115=2020, VLOOKUP($B219,ListsReq!$AC$3:$AF$150,3,FALSE), IF($C$115=2019, VLOOKUP($B219,ListsReq!$AC$153:$AF$300,3,FALSE),""))</f>
        <v>10.204000000000001</v>
      </c>
      <c r="G219" s="190" t="str">
        <f>VLOOKUP($B219,ListsReq!$AC$3:$AF$150,4,FALSE)</f>
        <v>kgCO2e/tonne</v>
      </c>
      <c r="H219" s="189">
        <f t="shared" si="7"/>
        <v>4.3469040000000003</v>
      </c>
      <c r="I219" s="160"/>
      <c r="J219" s="146"/>
      <c r="K219" s="146"/>
      <c r="L219" s="146"/>
      <c r="M219" s="281"/>
      <c r="N219" s="144"/>
      <c r="O219" s="144"/>
    </row>
    <row r="220" spans="1:15">
      <c r="A220" s="282"/>
      <c r="B220" s="162" t="s">
        <v>262</v>
      </c>
      <c r="C220" s="193" t="s">
        <v>195</v>
      </c>
      <c r="D220" s="161">
        <v>497</v>
      </c>
      <c r="E220" s="190" t="str">
        <f>VLOOKUP($B220,ListsReq!$AC$3:$AF$150,2,FALSE)</f>
        <v>tonnes</v>
      </c>
      <c r="F220" s="191">
        <f>IF($C$115=2020, VLOOKUP($B220,ListsReq!$AC$3:$AF$150,3,FALSE), IF($C$115=2019, VLOOKUP($B220,ListsReq!$AC$153:$AF$300,3,FALSE),""))</f>
        <v>10.204000000000001</v>
      </c>
      <c r="G220" s="190" t="str">
        <f>VLOOKUP($B220,ListsReq!$AC$3:$AF$150,4,FALSE)</f>
        <v>kgCO2e/tonne</v>
      </c>
      <c r="H220" s="189">
        <f t="shared" si="7"/>
        <v>5.0713879999999998</v>
      </c>
      <c r="I220" s="160"/>
      <c r="J220" s="146"/>
      <c r="K220" s="146"/>
      <c r="L220" s="146"/>
      <c r="M220" s="281"/>
      <c r="N220" s="144"/>
      <c r="O220" s="144"/>
    </row>
    <row r="221" spans="1:15">
      <c r="A221" s="282"/>
      <c r="B221" s="162" t="s">
        <v>687</v>
      </c>
      <c r="C221" s="193" t="s">
        <v>195</v>
      </c>
      <c r="D221" s="161">
        <v>191</v>
      </c>
      <c r="E221" s="190" t="str">
        <f>VLOOKUP($B221,ListsReq!$AC$3:$AF$150,2,FALSE)</f>
        <v>tonnes</v>
      </c>
      <c r="F221" s="191">
        <f>IF($C$115=2020, VLOOKUP($B221,ListsReq!$AC$3:$AF$150,3,FALSE), IF($C$115=2019, VLOOKUP($B221,ListsReq!$AC$153:$AF$300,3,FALSE),""))</f>
        <v>21.317</v>
      </c>
      <c r="G221" s="190" t="str">
        <f>VLOOKUP($B221,ListsReq!$AC$3:$AF$150,4,FALSE)</f>
        <v>kgCO2e/tonne</v>
      </c>
      <c r="H221" s="189">
        <f t="shared" ref="H221:H226" si="8">(F221*D221)/1000</f>
        <v>4.0715469999999998</v>
      </c>
      <c r="I221" s="160" t="s">
        <v>1005</v>
      </c>
      <c r="J221" s="146"/>
      <c r="K221" s="146"/>
      <c r="L221" s="146"/>
      <c r="M221" s="281"/>
      <c r="N221" s="144"/>
      <c r="O221" s="144"/>
    </row>
    <row r="222" spans="1:15">
      <c r="A222" s="282"/>
      <c r="B222" s="162" t="s">
        <v>687</v>
      </c>
      <c r="C222" s="193" t="s">
        <v>195</v>
      </c>
      <c r="D222" s="161">
        <v>792</v>
      </c>
      <c r="E222" s="190" t="str">
        <f>VLOOKUP($B222,ListsReq!$AC$3:$AF$150,2,FALSE)</f>
        <v>tonnes</v>
      </c>
      <c r="F222" s="191">
        <f>IF($C$115=2020, VLOOKUP($B222,ListsReq!$AC$3:$AF$150,3,FALSE), IF($C$115=2019, VLOOKUP($B222,ListsReq!$AC$153:$AF$300,3,FALSE),""))</f>
        <v>21.317</v>
      </c>
      <c r="G222" s="190" t="str">
        <f>VLOOKUP($B222,ListsReq!$AC$3:$AF$150,4,FALSE)</f>
        <v>kgCO2e/tonne</v>
      </c>
      <c r="H222" s="189">
        <f t="shared" si="8"/>
        <v>16.883063999999997</v>
      </c>
      <c r="I222" s="160"/>
      <c r="J222" s="146"/>
      <c r="K222" s="146"/>
      <c r="L222" s="146"/>
      <c r="M222" s="281"/>
      <c r="N222" s="144"/>
      <c r="O222" s="144"/>
    </row>
    <row r="223" spans="1:15">
      <c r="A223" s="282"/>
      <c r="B223" s="162" t="s">
        <v>268</v>
      </c>
      <c r="C223" s="193" t="s">
        <v>195</v>
      </c>
      <c r="D223" s="161">
        <v>108</v>
      </c>
      <c r="E223" s="190" t="str">
        <f>VLOOKUP($B223,ListsReq!$AC$3:$AF$150,2,FALSE)</f>
        <v>tonnes</v>
      </c>
      <c r="F223" s="191">
        <f>IF($C$115=2020, VLOOKUP($B223,ListsReq!$AC$3:$AF$150,3,FALSE), IF($C$115=2019, VLOOKUP($B223,ListsReq!$AC$153:$AF$300,3,FALSE),""))</f>
        <v>458.17599999999999</v>
      </c>
      <c r="G223" s="190" t="str">
        <f>VLOOKUP($B223,ListsReq!$AC$3:$AF$150,4,FALSE)</f>
        <v>kgCO2e/tonne</v>
      </c>
      <c r="H223" s="189">
        <f t="shared" si="8"/>
        <v>49.483007999999998</v>
      </c>
      <c r="I223" s="160"/>
      <c r="J223" s="146"/>
      <c r="K223" s="146"/>
      <c r="L223" s="146"/>
      <c r="M223" s="281"/>
      <c r="N223" s="144"/>
      <c r="O223" s="144"/>
    </row>
    <row r="224" spans="1:15">
      <c r="A224" s="282"/>
      <c r="B224" s="162" t="s">
        <v>256</v>
      </c>
      <c r="C224" s="193" t="s">
        <v>195</v>
      </c>
      <c r="D224" s="161">
        <v>5.0599999999999996</v>
      </c>
      <c r="E224" s="190" t="str">
        <f>VLOOKUP($B224,ListsReq!$AC$3:$AF$150,2,FALSE)</f>
        <v>tonnes</v>
      </c>
      <c r="F224" s="191">
        <f>IF($C$115=2020, VLOOKUP($B224,ListsReq!$AC$3:$AF$150,3,FALSE), IF($C$115=2019, VLOOKUP($B224,ListsReq!$AC$153:$AF$300,3,FALSE),""))</f>
        <v>21.317</v>
      </c>
      <c r="G224" s="190" t="str">
        <f>VLOOKUP($B224,ListsReq!$AC$3:$AF$150,4,FALSE)</f>
        <v>kgCO2e/tonne</v>
      </c>
      <c r="H224" s="189">
        <f t="shared" si="8"/>
        <v>0.10786401999999999</v>
      </c>
      <c r="I224" s="160" t="s">
        <v>1006</v>
      </c>
      <c r="J224" s="146"/>
      <c r="K224" s="146"/>
      <c r="L224" s="146"/>
      <c r="M224" s="281"/>
      <c r="N224" s="144"/>
      <c r="O224" s="144"/>
    </row>
    <row r="225" spans="1:15" ht="64">
      <c r="A225" s="282"/>
      <c r="B225" s="162" t="s">
        <v>688</v>
      </c>
      <c r="C225" s="193" t="s">
        <v>195</v>
      </c>
      <c r="D225" s="161">
        <v>65</v>
      </c>
      <c r="E225" s="190" t="str">
        <f>VLOOKUP($B225,ListsReq!$AC$3:$AF$150,2,FALSE)</f>
        <v>tonnes</v>
      </c>
      <c r="F225" s="191">
        <f>IF($C$115=2020, VLOOKUP($B225,ListsReq!$AC$3:$AF$150,3,FALSE), IF($C$115=2019, VLOOKUP($B225,ListsReq!$AC$153:$AF$300,3,FALSE),""))</f>
        <v>853.57</v>
      </c>
      <c r="G225" s="190" t="str">
        <f>VLOOKUP($B225,ListsReq!$AC$3:$AF$150,4,FALSE)</f>
        <v>kg CO2e/tonne</v>
      </c>
      <c r="H225" s="189">
        <f t="shared" si="8"/>
        <v>55.482050000000001</v>
      </c>
      <c r="I225" s="200" t="s">
        <v>1008</v>
      </c>
      <c r="J225" s="146"/>
      <c r="K225" s="146"/>
      <c r="L225" s="146"/>
      <c r="M225" s="281"/>
      <c r="N225" s="144"/>
      <c r="O225" s="144"/>
    </row>
    <row r="226" spans="1:15">
      <c r="A226" s="282"/>
      <c r="B226" s="162" t="s">
        <v>257</v>
      </c>
      <c r="C226" s="193" t="s">
        <v>195</v>
      </c>
      <c r="D226" s="161">
        <v>93.6</v>
      </c>
      <c r="E226" s="190" t="str">
        <f>VLOOKUP($B226,ListsReq!$AC$3:$AF$150,2,FALSE)</f>
        <v>tonnes</v>
      </c>
      <c r="F226" s="191">
        <f>IF($C$115=2020, VLOOKUP($B226,ListsReq!$AC$3:$AF$150,3,FALSE), IF($C$115=2019, VLOOKUP($B226,ListsReq!$AC$153:$AF$300,3,FALSE),""))</f>
        <v>21.317</v>
      </c>
      <c r="G226" s="190" t="str">
        <f>VLOOKUP($B226,ListsReq!$AC$3:$AF$150,4,FALSE)</f>
        <v>kgCO2e/tonne</v>
      </c>
      <c r="H226" s="189">
        <f t="shared" si="8"/>
        <v>1.9952711999999999</v>
      </c>
      <c r="I226" s="200"/>
      <c r="J226" s="146"/>
      <c r="K226" s="146"/>
      <c r="L226" s="146"/>
      <c r="M226" s="281"/>
      <c r="N226" s="144"/>
      <c r="O226" s="144"/>
    </row>
    <row r="227" spans="1:15" ht="48">
      <c r="A227" s="282"/>
      <c r="B227" s="162" t="s">
        <v>252</v>
      </c>
      <c r="C227" s="193" t="s">
        <v>195</v>
      </c>
      <c r="D227" s="161">
        <v>1403</v>
      </c>
      <c r="E227" s="190" t="str">
        <f>VLOOKUP($B227,ListsReq!$AC$3:$AF$150,2,FALSE)</f>
        <v>tonnes</v>
      </c>
      <c r="F227" s="191">
        <f>IF($C$115=2020, VLOOKUP($B227,ListsReq!$AC$3:$AF$150,3,FALSE), IF($C$115=2019, VLOOKUP($B227,ListsReq!$AC$153:$AF$300,3,FALSE),""))</f>
        <v>21.317</v>
      </c>
      <c r="G227" s="190" t="str">
        <f>VLOOKUP($B227,ListsReq!$AC$3:$AF$150,4,FALSE)</f>
        <v>kg CO2e/tonne</v>
      </c>
      <c r="H227" s="189">
        <f t="shared" ref="H227:H231" si="9">(F227*D227)/1000</f>
        <v>29.907751000000001</v>
      </c>
      <c r="I227" s="674" t="s">
        <v>1015</v>
      </c>
      <c r="J227" s="146"/>
      <c r="K227" s="146"/>
      <c r="L227" s="146"/>
      <c r="M227" s="281"/>
      <c r="N227" s="144"/>
      <c r="O227" s="144"/>
    </row>
    <row r="228" spans="1:15">
      <c r="A228" s="282"/>
      <c r="B228" s="162" t="s">
        <v>255</v>
      </c>
      <c r="C228" s="193" t="s">
        <v>195</v>
      </c>
      <c r="D228" s="161">
        <v>9.25</v>
      </c>
      <c r="E228" s="190" t="str">
        <f>VLOOKUP($B228,ListsReq!$AC$3:$AF$150,2,FALSE)</f>
        <v>tonnes</v>
      </c>
      <c r="F228" s="191">
        <f>IF($C$115=2020, VLOOKUP($B228,ListsReq!$AC$3:$AF$150,3,FALSE), IF($C$115=2019, VLOOKUP($B228,ListsReq!$AC$153:$AF$300,3,FALSE),""))</f>
        <v>21.317</v>
      </c>
      <c r="G228" s="190" t="str">
        <f>VLOOKUP($B228,ListsReq!$AC$3:$AF$150,4,FALSE)</f>
        <v>kgCO2e/tonne</v>
      </c>
      <c r="H228" s="189">
        <f t="shared" si="9"/>
        <v>0.19718225</v>
      </c>
      <c r="I228" s="200"/>
      <c r="J228" s="146"/>
      <c r="K228" s="146"/>
      <c r="L228" s="146"/>
      <c r="M228" s="281"/>
      <c r="N228" s="144"/>
      <c r="O228" s="144"/>
    </row>
    <row r="229" spans="1:15">
      <c r="A229" s="282"/>
      <c r="B229" s="162" t="s">
        <v>258</v>
      </c>
      <c r="C229" s="193" t="s">
        <v>195</v>
      </c>
      <c r="D229" s="161">
        <v>55.54</v>
      </c>
      <c r="E229" s="190" t="str">
        <f>VLOOKUP($B229,ListsReq!$AC$3:$AF$150,2,FALSE)</f>
        <v>tonnes</v>
      </c>
      <c r="F229" s="191">
        <f>IF($C$115=2020, VLOOKUP($B229,ListsReq!$AC$3:$AF$150,3,FALSE), IF($C$115=2019, VLOOKUP($B229,ListsReq!$AC$153:$AF$300,3,FALSE),""))</f>
        <v>21.317</v>
      </c>
      <c r="G229" s="190" t="str">
        <f>VLOOKUP($B229,ListsReq!$AC$3:$AF$150,4,FALSE)</f>
        <v>kgCO2e/tonne</v>
      </c>
      <c r="H229" s="189">
        <f t="shared" si="9"/>
        <v>1.18394618</v>
      </c>
      <c r="I229" s="200"/>
      <c r="J229" s="146"/>
      <c r="K229" s="146"/>
      <c r="L229" s="146"/>
      <c r="M229" s="281"/>
      <c r="N229" s="144"/>
      <c r="O229" s="144"/>
    </row>
    <row r="230" spans="1:15">
      <c r="A230" s="282"/>
      <c r="B230" s="162" t="s">
        <v>254</v>
      </c>
      <c r="C230" s="193" t="s">
        <v>195</v>
      </c>
      <c r="D230" s="161">
        <v>75.599999999999994</v>
      </c>
      <c r="E230" s="190" t="str">
        <f>VLOOKUP($B230,ListsReq!$AC$3:$AF$150,2,FALSE)</f>
        <v>tonnes</v>
      </c>
      <c r="F230" s="191">
        <f>IF($C$115=2020, VLOOKUP($B230,ListsReq!$AC$3:$AF$150,3,FALSE), IF($C$115=2019, VLOOKUP($B230,ListsReq!$AC$153:$AF$300,3,FALSE),""))</f>
        <v>1.0089999999999999</v>
      </c>
      <c r="G230" s="190" t="str">
        <f>VLOOKUP($B230,ListsReq!$AC$3:$AF$150,4,FALSE)</f>
        <v>kgCO2e/tonne</v>
      </c>
      <c r="H230" s="189">
        <f t="shared" si="9"/>
        <v>7.6280399999999984E-2</v>
      </c>
      <c r="I230" s="200"/>
      <c r="J230" s="146"/>
      <c r="K230" s="146"/>
      <c r="L230" s="146"/>
      <c r="M230" s="281"/>
      <c r="N230" s="144"/>
      <c r="O230" s="144"/>
    </row>
    <row r="231" spans="1:15" ht="16">
      <c r="A231" s="282"/>
      <c r="B231" s="162" t="s">
        <v>256</v>
      </c>
      <c r="C231" s="193" t="s">
        <v>195</v>
      </c>
      <c r="D231" s="161">
        <v>1.44</v>
      </c>
      <c r="E231" s="190" t="str">
        <f>VLOOKUP($B231,ListsReq!$AC$3:$AF$150,2,FALSE)</f>
        <v>tonnes</v>
      </c>
      <c r="F231" s="191">
        <f>IF($C$115=2020, VLOOKUP($B231,ListsReq!$AC$3:$AF$150,3,FALSE), IF($C$115=2019, VLOOKUP($B231,ListsReq!$AC$153:$AF$300,3,FALSE),""))</f>
        <v>21.317</v>
      </c>
      <c r="G231" s="190" t="str">
        <f>VLOOKUP($B231,ListsReq!$AC$3:$AF$150,4,FALSE)</f>
        <v>kgCO2e/tonne</v>
      </c>
      <c r="H231" s="189">
        <f t="shared" si="9"/>
        <v>3.0696479999999998E-2</v>
      </c>
      <c r="I231" s="200" t="s">
        <v>1007</v>
      </c>
      <c r="J231" s="146"/>
      <c r="K231" s="146"/>
      <c r="L231" s="146"/>
      <c r="M231" s="281"/>
      <c r="N231" s="144"/>
      <c r="O231" s="144"/>
    </row>
    <row r="232" spans="1:15" ht="16">
      <c r="A232" s="282"/>
      <c r="B232" s="173" t="s">
        <v>1010</v>
      </c>
      <c r="C232" s="173" t="s">
        <v>195</v>
      </c>
      <c r="D232" s="161">
        <v>229</v>
      </c>
      <c r="E232" s="671" t="s">
        <v>251</v>
      </c>
      <c r="F232" s="671"/>
      <c r="G232" s="671" t="s">
        <v>250</v>
      </c>
      <c r="H232" s="189">
        <v>2.34</v>
      </c>
      <c r="I232" s="200" t="s">
        <v>1014</v>
      </c>
      <c r="J232" s="146"/>
      <c r="K232" s="146"/>
      <c r="L232" s="146"/>
      <c r="M232" s="281"/>
      <c r="N232" s="144"/>
      <c r="O232" s="144"/>
    </row>
    <row r="233" spans="1:15" ht="16">
      <c r="A233" s="282"/>
      <c r="B233" s="173" t="s">
        <v>1011</v>
      </c>
      <c r="C233" s="173" t="s">
        <v>195</v>
      </c>
      <c r="D233" s="161">
        <v>1808</v>
      </c>
      <c r="E233" s="671" t="s">
        <v>251</v>
      </c>
      <c r="F233" s="671"/>
      <c r="G233" s="671"/>
      <c r="H233" s="189">
        <v>38.5</v>
      </c>
      <c r="I233" s="200" t="s">
        <v>1009</v>
      </c>
      <c r="J233" s="146"/>
      <c r="K233" s="146"/>
      <c r="L233" s="146"/>
      <c r="M233" s="281"/>
      <c r="N233" s="144"/>
      <c r="O233" s="144"/>
    </row>
    <row r="234" spans="1:15">
      <c r="A234" s="282"/>
      <c r="B234" s="173" t="s">
        <v>1013</v>
      </c>
      <c r="C234" s="173" t="s">
        <v>195</v>
      </c>
      <c r="D234" s="671"/>
      <c r="E234" s="671"/>
      <c r="F234" s="671"/>
      <c r="G234" s="671"/>
      <c r="H234" s="189">
        <v>3955</v>
      </c>
      <c r="I234" s="200"/>
      <c r="J234" s="146"/>
      <c r="K234" s="146"/>
      <c r="L234" s="146"/>
      <c r="M234" s="281"/>
      <c r="N234" s="144"/>
      <c r="O234" s="144"/>
    </row>
    <row r="235" spans="1:15">
      <c r="A235" s="282"/>
      <c r="B235" s="173" t="s">
        <v>1012</v>
      </c>
      <c r="C235" s="173" t="s">
        <v>195</v>
      </c>
      <c r="D235" s="671"/>
      <c r="E235" s="671"/>
      <c r="F235" s="671"/>
      <c r="G235" s="671"/>
      <c r="H235" s="189">
        <v>5500</v>
      </c>
      <c r="I235" s="200"/>
      <c r="J235" s="146"/>
      <c r="K235" s="146"/>
      <c r="L235" s="146"/>
      <c r="M235" s="281"/>
      <c r="N235" s="144"/>
      <c r="O235" s="144"/>
    </row>
    <row r="236" spans="1:15" ht="16" thickBot="1">
      <c r="A236" s="282"/>
      <c r="B236" s="188"/>
      <c r="C236" s="187"/>
      <c r="D236" s="186"/>
      <c r="E236" s="185"/>
      <c r="F236" s="184"/>
      <c r="G236" s="190" t="e">
        <f>VLOOKUP($B236,ListsReq!$AC$3:$AF$150,4,FALSE)</f>
        <v>#N/A</v>
      </c>
      <c r="H236" s="675">
        <f>SUMIF(H118:H235,"&lt;&gt;#N/A")</f>
        <v>82848.895176249978</v>
      </c>
      <c r="I236" s="149"/>
      <c r="J236" s="146"/>
      <c r="K236" s="146"/>
      <c r="L236" s="146"/>
      <c r="M236" s="281"/>
      <c r="N236" s="144"/>
      <c r="O236" s="144"/>
    </row>
    <row r="237" spans="1:15">
      <c r="A237" s="282"/>
      <c r="B237" s="146"/>
      <c r="C237" s="146"/>
      <c r="D237" s="146"/>
      <c r="E237" s="146"/>
      <c r="F237" s="146"/>
      <c r="G237" s="146"/>
      <c r="H237" s="670"/>
      <c r="I237" s="146"/>
      <c r="J237" s="146"/>
      <c r="K237" s="146"/>
      <c r="L237" s="146"/>
      <c r="M237" s="281"/>
      <c r="N237" s="144"/>
    </row>
    <row r="238" spans="1:15">
      <c r="A238" s="283" t="s">
        <v>171</v>
      </c>
      <c r="B238" s="230" t="s">
        <v>170</v>
      </c>
      <c r="C238" s="146"/>
      <c r="D238" s="146"/>
      <c r="E238" s="146"/>
      <c r="F238" s="146"/>
      <c r="G238" s="146"/>
      <c r="H238" s="146"/>
      <c r="I238" s="146"/>
      <c r="J238" s="146"/>
      <c r="K238" s="146"/>
      <c r="L238" s="146"/>
      <c r="M238" s="281"/>
      <c r="N238" s="144"/>
    </row>
    <row r="239" spans="1:15" ht="26.25" customHeight="1" thickBot="1">
      <c r="A239" s="283"/>
      <c r="B239" s="183" t="s">
        <v>608</v>
      </c>
      <c r="C239" s="146"/>
      <c r="D239" s="146"/>
      <c r="E239" s="146"/>
      <c r="F239" s="146"/>
      <c r="G239" s="146"/>
      <c r="H239" s="146"/>
      <c r="I239" s="146"/>
      <c r="J239" s="146"/>
      <c r="K239" s="146"/>
      <c r="L239" s="146"/>
      <c r="M239" s="281"/>
      <c r="N239" s="144"/>
    </row>
    <row r="240" spans="1:15" ht="21.75" customHeight="1" thickBot="1">
      <c r="A240" s="283"/>
      <c r="B240" s="336"/>
      <c r="C240" s="532" t="s">
        <v>653</v>
      </c>
      <c r="D240" s="533"/>
      <c r="E240" s="532" t="s">
        <v>652</v>
      </c>
      <c r="F240" s="533"/>
      <c r="G240" s="335"/>
      <c r="H240" s="146"/>
      <c r="I240" s="146"/>
      <c r="J240" s="146"/>
      <c r="K240" s="146"/>
      <c r="L240" s="146"/>
      <c r="M240" s="281"/>
      <c r="N240" s="144"/>
    </row>
    <row r="241" spans="1:14" ht="35.25" customHeight="1">
      <c r="A241" s="283"/>
      <c r="B241" s="154" t="s">
        <v>650</v>
      </c>
      <c r="C241" s="153" t="s">
        <v>651</v>
      </c>
      <c r="D241" s="182" t="s">
        <v>169</v>
      </c>
      <c r="E241" s="153" t="s">
        <v>651</v>
      </c>
      <c r="F241" s="182" t="s">
        <v>169</v>
      </c>
      <c r="G241" s="182" t="s">
        <v>8</v>
      </c>
      <c r="H241" s="146"/>
      <c r="I241" s="146"/>
      <c r="J241" s="146"/>
      <c r="K241" s="146"/>
      <c r="L241" s="146"/>
      <c r="M241" s="281"/>
      <c r="N241" s="144"/>
    </row>
    <row r="242" spans="1:14" ht="380">
      <c r="A242" s="283"/>
      <c r="B242" s="439" t="s">
        <v>816</v>
      </c>
      <c r="C242" s="440">
        <v>101773</v>
      </c>
      <c r="D242" s="161">
        <v>0</v>
      </c>
      <c r="E242" s="161"/>
      <c r="F242" s="332"/>
      <c r="G242" s="438" t="s">
        <v>815</v>
      </c>
      <c r="H242" s="146"/>
      <c r="I242" s="146"/>
      <c r="J242" s="146"/>
      <c r="K242" s="146"/>
      <c r="L242" s="146"/>
      <c r="M242" s="281"/>
      <c r="N242" s="144"/>
    </row>
    <row r="243" spans="1:14">
      <c r="A243" s="283"/>
      <c r="B243" s="162"/>
      <c r="C243" s="161"/>
      <c r="D243" s="161"/>
      <c r="E243" s="161"/>
      <c r="F243" s="332"/>
      <c r="G243" s="160"/>
      <c r="H243" s="146"/>
      <c r="I243" s="146"/>
      <c r="J243" s="146"/>
      <c r="K243" s="146"/>
      <c r="L243" s="146"/>
      <c r="M243" s="281"/>
      <c r="N243" s="144"/>
    </row>
    <row r="244" spans="1:14">
      <c r="A244" s="283"/>
      <c r="B244" s="159"/>
      <c r="C244" s="158"/>
      <c r="D244" s="158"/>
      <c r="E244" s="158"/>
      <c r="F244" s="333"/>
      <c r="G244" s="157"/>
      <c r="H244" s="146"/>
      <c r="I244" s="146"/>
      <c r="J244" s="146"/>
      <c r="K244" s="146"/>
      <c r="L244" s="146"/>
      <c r="M244" s="281"/>
      <c r="N244" s="144"/>
    </row>
    <row r="245" spans="1:14">
      <c r="A245" s="283"/>
      <c r="B245" s="159"/>
      <c r="C245" s="158"/>
      <c r="D245" s="158"/>
      <c r="E245" s="158"/>
      <c r="F245" s="333"/>
      <c r="G245" s="157"/>
      <c r="H245" s="146"/>
      <c r="I245" s="146"/>
      <c r="J245" s="146"/>
      <c r="K245" s="146"/>
      <c r="L245" s="146"/>
      <c r="M245" s="281"/>
      <c r="N245" s="144"/>
    </row>
    <row r="246" spans="1:14" ht="16" thickBot="1">
      <c r="A246" s="283"/>
      <c r="B246" s="151"/>
      <c r="C246" s="150"/>
      <c r="D246" s="150"/>
      <c r="E246" s="150"/>
      <c r="F246" s="334"/>
      <c r="G246" s="149"/>
      <c r="H246" s="146"/>
      <c r="I246" s="146"/>
      <c r="J246" s="146"/>
      <c r="K246" s="146"/>
      <c r="L246" s="146"/>
      <c r="M246" s="281"/>
      <c r="N246" s="144"/>
    </row>
    <row r="247" spans="1:14">
      <c r="A247" s="283"/>
      <c r="B247" s="146"/>
      <c r="C247" s="146"/>
      <c r="D247" s="146"/>
      <c r="E247" s="146"/>
      <c r="F247" s="146"/>
      <c r="G247" s="146"/>
      <c r="H247" s="146"/>
      <c r="I247" s="146"/>
      <c r="J247" s="146"/>
      <c r="K247" s="146"/>
      <c r="L247" s="146"/>
      <c r="M247" s="281"/>
      <c r="N247" s="144"/>
    </row>
    <row r="248" spans="1:14" ht="22.5" customHeight="1">
      <c r="A248" s="278"/>
      <c r="B248" s="148" t="s">
        <v>11</v>
      </c>
      <c r="C248" s="148"/>
      <c r="D248" s="148"/>
      <c r="E248" s="148"/>
      <c r="F248" s="148"/>
      <c r="G248" s="148"/>
      <c r="H248" s="148"/>
      <c r="I248" s="148"/>
      <c r="J248" s="148"/>
      <c r="K248" s="148"/>
      <c r="L248" s="148"/>
      <c r="M248" s="279"/>
      <c r="N248" s="144"/>
    </row>
    <row r="249" spans="1:14" ht="19" customHeight="1">
      <c r="A249" s="280" t="s">
        <v>168</v>
      </c>
      <c r="B249" s="181" t="s">
        <v>167</v>
      </c>
      <c r="C249" s="169"/>
      <c r="D249" s="146"/>
      <c r="E249" s="146"/>
      <c r="F249" s="146"/>
      <c r="G249" s="146"/>
      <c r="H249" s="146"/>
      <c r="I249" s="146"/>
      <c r="J249" s="146"/>
      <c r="K249" s="146"/>
      <c r="L249" s="146"/>
      <c r="M249" s="281"/>
      <c r="N249" s="144"/>
    </row>
    <row r="250" spans="1:14" ht="51" customHeight="1" thickBot="1">
      <c r="A250" s="282"/>
      <c r="B250" s="499" t="s">
        <v>654</v>
      </c>
      <c r="C250" s="499"/>
      <c r="D250" s="499"/>
      <c r="E250" s="499"/>
      <c r="F250" s="146"/>
      <c r="G250" s="146"/>
      <c r="H250" s="146"/>
      <c r="I250" s="146"/>
      <c r="J250" s="146"/>
      <c r="K250" s="146"/>
      <c r="L250" s="146"/>
      <c r="M250" s="281"/>
      <c r="N250" s="144"/>
    </row>
    <row r="251" spans="1:14" ht="33" thickBot="1">
      <c r="A251" s="282"/>
      <c r="B251" s="180" t="s">
        <v>166</v>
      </c>
      <c r="C251" s="179" t="s">
        <v>165</v>
      </c>
      <c r="D251" s="179" t="s">
        <v>164</v>
      </c>
      <c r="E251" s="179" t="s">
        <v>9</v>
      </c>
      <c r="F251" s="179" t="s">
        <v>163</v>
      </c>
      <c r="G251" s="179" t="s">
        <v>655</v>
      </c>
      <c r="H251" s="153" t="s">
        <v>162</v>
      </c>
      <c r="I251" s="179" t="s">
        <v>161</v>
      </c>
      <c r="J251" s="179" t="s">
        <v>160</v>
      </c>
      <c r="K251" s="337" t="s">
        <v>656</v>
      </c>
      <c r="L251" s="338" t="s">
        <v>8</v>
      </c>
      <c r="M251" s="281"/>
      <c r="N251" s="144"/>
    </row>
    <row r="252" spans="1:14" s="453" customFormat="1" ht="350">
      <c r="A252" s="446"/>
      <c r="B252" s="447" t="s">
        <v>860</v>
      </c>
      <c r="C252" s="448" t="s">
        <v>545</v>
      </c>
      <c r="D252" s="449">
        <v>86707</v>
      </c>
      <c r="E252" s="448" t="s">
        <v>499</v>
      </c>
      <c r="F252" s="448" t="s">
        <v>544</v>
      </c>
      <c r="G252" s="448">
        <v>2007</v>
      </c>
      <c r="H252" s="485">
        <v>86707</v>
      </c>
      <c r="I252" s="484" t="s">
        <v>1</v>
      </c>
      <c r="J252" s="448" t="s">
        <v>882</v>
      </c>
      <c r="K252" s="450">
        <v>73347</v>
      </c>
      <c r="L252" s="445" t="s">
        <v>883</v>
      </c>
      <c r="M252" s="451"/>
      <c r="N252" s="452"/>
    </row>
    <row r="253" spans="1:14" ht="160">
      <c r="A253" s="282"/>
      <c r="B253" s="178" t="s">
        <v>861</v>
      </c>
      <c r="C253" s="173" t="s">
        <v>545</v>
      </c>
      <c r="D253" s="161">
        <v>86707</v>
      </c>
      <c r="E253" s="173" t="s">
        <v>499</v>
      </c>
      <c r="F253" s="173" t="s">
        <v>544</v>
      </c>
      <c r="G253" s="173">
        <v>2007</v>
      </c>
      <c r="H253" s="161">
        <v>86707</v>
      </c>
      <c r="I253" s="173" t="s">
        <v>1</v>
      </c>
      <c r="J253" s="173">
        <v>2040</v>
      </c>
      <c r="K253" s="339">
        <v>73347</v>
      </c>
      <c r="L253" s="438" t="s">
        <v>951</v>
      </c>
      <c r="M253" s="281"/>
      <c r="N253" s="144"/>
    </row>
    <row r="254" spans="1:14" ht="240">
      <c r="A254" s="282"/>
      <c r="B254" s="178" t="s">
        <v>862</v>
      </c>
      <c r="C254" s="173" t="s">
        <v>522</v>
      </c>
      <c r="D254" s="161">
        <v>50</v>
      </c>
      <c r="E254" s="173" t="s">
        <v>546</v>
      </c>
      <c r="F254" s="173" t="s">
        <v>544</v>
      </c>
      <c r="G254" s="173">
        <v>2007</v>
      </c>
      <c r="H254" s="161">
        <v>156</v>
      </c>
      <c r="I254" s="173" t="s">
        <v>334</v>
      </c>
      <c r="J254" s="483" t="s">
        <v>882</v>
      </c>
      <c r="K254" s="339">
        <v>65.5</v>
      </c>
      <c r="L254" s="438" t="s">
        <v>950</v>
      </c>
      <c r="M254" s="281"/>
      <c r="N254" s="144"/>
    </row>
    <row r="255" spans="1:14" ht="48">
      <c r="A255" s="282"/>
      <c r="B255" s="178" t="s">
        <v>865</v>
      </c>
      <c r="C255" s="173" t="s">
        <v>522</v>
      </c>
      <c r="D255" s="161">
        <v>10</v>
      </c>
      <c r="E255" s="173" t="s">
        <v>546</v>
      </c>
      <c r="F255" s="173" t="s">
        <v>3</v>
      </c>
      <c r="G255" s="173" t="s">
        <v>265</v>
      </c>
      <c r="H255" s="161">
        <v>73</v>
      </c>
      <c r="I255" s="173" t="s">
        <v>474</v>
      </c>
      <c r="J255" s="173" t="s">
        <v>952</v>
      </c>
      <c r="K255" s="339"/>
      <c r="L255" s="200" t="s">
        <v>968</v>
      </c>
      <c r="M255" s="281"/>
      <c r="N255" s="144"/>
    </row>
    <row r="256" spans="1:14" ht="48">
      <c r="A256" s="282"/>
      <c r="B256" s="178" t="s">
        <v>866</v>
      </c>
      <c r="C256" s="173" t="s">
        <v>522</v>
      </c>
      <c r="D256" s="161">
        <v>10</v>
      </c>
      <c r="E256" s="173" t="s">
        <v>546</v>
      </c>
      <c r="F256" s="173" t="s">
        <v>3</v>
      </c>
      <c r="G256" s="173" t="s">
        <v>265</v>
      </c>
      <c r="H256" s="161">
        <v>66</v>
      </c>
      <c r="I256" s="173" t="s">
        <v>474</v>
      </c>
      <c r="J256" s="173" t="s">
        <v>952</v>
      </c>
      <c r="K256" s="339"/>
      <c r="L256" s="200" t="s">
        <v>969</v>
      </c>
      <c r="M256" s="281"/>
      <c r="N256" s="144"/>
    </row>
    <row r="257" spans="1:14" ht="48">
      <c r="A257" s="282"/>
      <c r="B257" s="178" t="s">
        <v>867</v>
      </c>
      <c r="C257" s="173" t="s">
        <v>522</v>
      </c>
      <c r="D257" s="161">
        <v>10</v>
      </c>
      <c r="E257" s="173" t="s">
        <v>546</v>
      </c>
      <c r="F257" s="173" t="s">
        <v>3</v>
      </c>
      <c r="G257" s="173" t="s">
        <v>265</v>
      </c>
      <c r="H257" s="161">
        <v>71</v>
      </c>
      <c r="I257" s="173" t="s">
        <v>474</v>
      </c>
      <c r="J257" s="173" t="s">
        <v>952</v>
      </c>
      <c r="K257" s="339"/>
      <c r="L257" s="200" t="s">
        <v>970</v>
      </c>
      <c r="M257" s="281"/>
      <c r="N257" s="144"/>
    </row>
    <row r="258" spans="1:14" ht="80">
      <c r="A258" s="282"/>
      <c r="B258" s="178" t="s">
        <v>863</v>
      </c>
      <c r="C258" s="173" t="s">
        <v>522</v>
      </c>
      <c r="D258" s="161">
        <v>10</v>
      </c>
      <c r="E258" s="173" t="s">
        <v>230</v>
      </c>
      <c r="F258" s="173" t="s">
        <v>3</v>
      </c>
      <c r="G258" s="173" t="s">
        <v>265</v>
      </c>
      <c r="H258" s="161">
        <v>5</v>
      </c>
      <c r="I258" s="172" t="s">
        <v>230</v>
      </c>
      <c r="J258" s="173" t="s">
        <v>952</v>
      </c>
      <c r="K258" s="339"/>
      <c r="L258" s="438" t="s">
        <v>971</v>
      </c>
      <c r="M258" s="281"/>
      <c r="N258" s="144"/>
    </row>
    <row r="259" spans="1:14" ht="96">
      <c r="A259" s="282"/>
      <c r="B259" s="178" t="s">
        <v>864</v>
      </c>
      <c r="C259" s="173" t="s">
        <v>522</v>
      </c>
      <c r="D259" s="161">
        <v>90</v>
      </c>
      <c r="E259" s="173" t="s">
        <v>230</v>
      </c>
      <c r="F259" s="173" t="s">
        <v>3</v>
      </c>
      <c r="G259" s="173" t="s">
        <v>265</v>
      </c>
      <c r="H259" s="161"/>
      <c r="I259" s="172" t="s">
        <v>230</v>
      </c>
      <c r="J259" s="173" t="s">
        <v>952</v>
      </c>
      <c r="K259" s="339"/>
      <c r="L259" s="200" t="s">
        <v>972</v>
      </c>
      <c r="M259" s="281"/>
      <c r="N259" s="144"/>
    </row>
    <row r="260" spans="1:14" ht="80">
      <c r="A260" s="282"/>
      <c r="B260" s="441" t="s">
        <v>868</v>
      </c>
      <c r="C260" s="211" t="s">
        <v>522</v>
      </c>
      <c r="D260" s="158">
        <v>80</v>
      </c>
      <c r="E260" s="211" t="s">
        <v>230</v>
      </c>
      <c r="F260" s="211" t="s">
        <v>3</v>
      </c>
      <c r="G260" s="211" t="s">
        <v>265</v>
      </c>
      <c r="H260" s="158">
        <v>52</v>
      </c>
      <c r="I260" s="435" t="s">
        <v>230</v>
      </c>
      <c r="J260" s="211" t="s">
        <v>952</v>
      </c>
      <c r="K260" s="442"/>
      <c r="L260" s="486" t="s">
        <v>973</v>
      </c>
      <c r="M260" s="281"/>
      <c r="N260" s="144"/>
    </row>
    <row r="261" spans="1:14" ht="80">
      <c r="A261" s="282"/>
      <c r="B261" s="441" t="s">
        <v>869</v>
      </c>
      <c r="C261" s="211" t="s">
        <v>522</v>
      </c>
      <c r="D261" s="158">
        <v>80</v>
      </c>
      <c r="E261" s="211" t="s">
        <v>230</v>
      </c>
      <c r="F261" s="211" t="s">
        <v>3</v>
      </c>
      <c r="G261" s="211" t="s">
        <v>265</v>
      </c>
      <c r="H261" s="158">
        <v>41</v>
      </c>
      <c r="I261" s="435" t="s">
        <v>230</v>
      </c>
      <c r="J261" s="211" t="s">
        <v>952</v>
      </c>
      <c r="K261" s="442"/>
      <c r="L261" s="486" t="s">
        <v>974</v>
      </c>
      <c r="M261" s="281"/>
      <c r="N261" s="144"/>
    </row>
    <row r="262" spans="1:14" ht="80">
      <c r="A262" s="282"/>
      <c r="B262" s="441" t="s">
        <v>870</v>
      </c>
      <c r="C262" s="211" t="s">
        <v>522</v>
      </c>
      <c r="D262" s="158">
        <v>80</v>
      </c>
      <c r="E262" s="211" t="s">
        <v>230</v>
      </c>
      <c r="F262" s="211" t="s">
        <v>3</v>
      </c>
      <c r="G262" s="211" t="s">
        <v>265</v>
      </c>
      <c r="H262" s="158">
        <v>66</v>
      </c>
      <c r="I262" s="435" t="s">
        <v>230</v>
      </c>
      <c r="J262" s="211" t="s">
        <v>952</v>
      </c>
      <c r="K262" s="442"/>
      <c r="L262" s="486" t="s">
        <v>975</v>
      </c>
      <c r="M262" s="281"/>
      <c r="N262" s="144"/>
    </row>
    <row r="263" spans="1:14" ht="64">
      <c r="A263" s="282"/>
      <c r="B263" s="441" t="s">
        <v>871</v>
      </c>
      <c r="C263" s="211" t="s">
        <v>522</v>
      </c>
      <c r="D263" s="158">
        <v>40</v>
      </c>
      <c r="E263" s="211" t="s">
        <v>546</v>
      </c>
      <c r="F263" s="211" t="s">
        <v>3</v>
      </c>
      <c r="G263" s="211" t="s">
        <v>265</v>
      </c>
      <c r="H263" s="158">
        <v>60</v>
      </c>
      <c r="I263" s="211" t="s">
        <v>251</v>
      </c>
      <c r="J263" s="211" t="s">
        <v>952</v>
      </c>
      <c r="K263" s="442"/>
      <c r="L263" s="486" t="s">
        <v>976</v>
      </c>
      <c r="M263" s="281"/>
      <c r="N263" s="144"/>
    </row>
    <row r="264" spans="1:14" ht="64">
      <c r="A264" s="282"/>
      <c r="B264" s="441" t="s">
        <v>872</v>
      </c>
      <c r="C264" s="211" t="s">
        <v>522</v>
      </c>
      <c r="D264" s="158">
        <v>40</v>
      </c>
      <c r="E264" s="211" t="s">
        <v>546</v>
      </c>
      <c r="F264" s="211" t="s">
        <v>3</v>
      </c>
      <c r="G264" s="211" t="s">
        <v>265</v>
      </c>
      <c r="H264" s="158">
        <v>57</v>
      </c>
      <c r="I264" s="211" t="s">
        <v>251</v>
      </c>
      <c r="J264" s="211" t="s">
        <v>952</v>
      </c>
      <c r="K264" s="442"/>
      <c r="L264" s="486" t="s">
        <v>977</v>
      </c>
      <c r="M264" s="281"/>
      <c r="N264" s="144"/>
    </row>
    <row r="265" spans="1:14" ht="64">
      <c r="A265" s="282"/>
      <c r="B265" s="441" t="s">
        <v>873</v>
      </c>
      <c r="C265" s="211" t="s">
        <v>522</v>
      </c>
      <c r="D265" s="158">
        <v>99</v>
      </c>
      <c r="E265" s="211" t="s">
        <v>546</v>
      </c>
      <c r="F265" s="211" t="s">
        <v>3</v>
      </c>
      <c r="G265" s="211" t="s">
        <v>265</v>
      </c>
      <c r="H265" s="158"/>
      <c r="I265" s="211"/>
      <c r="J265" s="211" t="s">
        <v>952</v>
      </c>
      <c r="K265" s="442">
        <v>99</v>
      </c>
      <c r="L265" s="486" t="s">
        <v>978</v>
      </c>
      <c r="M265" s="281"/>
      <c r="N265" s="144"/>
    </row>
    <row r="266" spans="1:14" ht="64">
      <c r="A266" s="282"/>
      <c r="B266" s="441" t="s">
        <v>212</v>
      </c>
      <c r="C266" s="211" t="s">
        <v>522</v>
      </c>
      <c r="D266" s="158">
        <v>10</v>
      </c>
      <c r="E266" s="211" t="s">
        <v>546</v>
      </c>
      <c r="F266" s="211" t="s">
        <v>357</v>
      </c>
      <c r="G266" s="211" t="s">
        <v>265</v>
      </c>
      <c r="H266" s="158"/>
      <c r="I266" s="211" t="s">
        <v>1</v>
      </c>
      <c r="J266" s="211" t="s">
        <v>882</v>
      </c>
      <c r="K266" s="442"/>
      <c r="L266" s="486" t="s">
        <v>965</v>
      </c>
      <c r="M266" s="281"/>
      <c r="N266" s="144"/>
    </row>
    <row r="267" spans="1:14" ht="128">
      <c r="A267" s="282"/>
      <c r="B267" s="441" t="s">
        <v>874</v>
      </c>
      <c r="C267" s="211" t="s">
        <v>522</v>
      </c>
      <c r="D267" s="158">
        <v>30</v>
      </c>
      <c r="E267" s="211" t="s">
        <v>230</v>
      </c>
      <c r="F267" s="211" t="s">
        <v>357</v>
      </c>
      <c r="G267" s="211"/>
      <c r="H267" s="158"/>
      <c r="I267" s="211"/>
      <c r="J267" s="211" t="s">
        <v>966</v>
      </c>
      <c r="K267" s="442"/>
      <c r="L267" s="494" t="s">
        <v>967</v>
      </c>
      <c r="M267" s="493"/>
      <c r="N267" s="144"/>
    </row>
    <row r="268" spans="1:14" ht="128">
      <c r="A268" s="282"/>
      <c r="B268" s="441" t="s">
        <v>875</v>
      </c>
      <c r="C268" s="211" t="s">
        <v>522</v>
      </c>
      <c r="D268" s="158">
        <v>60</v>
      </c>
      <c r="E268" s="211" t="s">
        <v>230</v>
      </c>
      <c r="F268" s="435" t="s">
        <v>402</v>
      </c>
      <c r="G268" s="173"/>
      <c r="H268" s="158"/>
      <c r="I268" s="211"/>
      <c r="J268" s="211" t="s">
        <v>966</v>
      </c>
      <c r="K268" s="442"/>
      <c r="L268" s="494" t="s">
        <v>979</v>
      </c>
      <c r="M268" s="281"/>
      <c r="N268" s="144"/>
    </row>
    <row r="269" spans="1:14" ht="129" thickBot="1">
      <c r="A269" s="282"/>
      <c r="B269" s="177" t="s">
        <v>876</v>
      </c>
      <c r="C269" s="211" t="s">
        <v>522</v>
      </c>
      <c r="D269" s="158">
        <v>15</v>
      </c>
      <c r="E269" s="211" t="s">
        <v>230</v>
      </c>
      <c r="F269" s="435" t="s">
        <v>402</v>
      </c>
      <c r="G269" s="211"/>
      <c r="H269" s="158"/>
      <c r="I269" s="211"/>
      <c r="J269" s="211" t="s">
        <v>966</v>
      </c>
      <c r="K269" s="442"/>
      <c r="L269" s="494" t="s">
        <v>980</v>
      </c>
      <c r="M269" s="281"/>
      <c r="N269" s="144"/>
    </row>
    <row r="270" spans="1:14" ht="161" thickBot="1">
      <c r="A270" s="282"/>
      <c r="B270" s="177" t="s">
        <v>877</v>
      </c>
      <c r="C270" s="211" t="s">
        <v>522</v>
      </c>
      <c r="D270" s="158">
        <v>29</v>
      </c>
      <c r="E270" s="211" t="s">
        <v>546</v>
      </c>
      <c r="F270" s="435" t="s">
        <v>402</v>
      </c>
      <c r="G270" s="211"/>
      <c r="H270" s="158"/>
      <c r="I270" s="211"/>
      <c r="J270" s="211" t="s">
        <v>966</v>
      </c>
      <c r="K270" s="442"/>
      <c r="L270" s="494" t="s">
        <v>981</v>
      </c>
      <c r="M270" s="281"/>
      <c r="N270" s="144"/>
    </row>
    <row r="271" spans="1:14" ht="113" thickBot="1">
      <c r="A271" s="282"/>
      <c r="B271" s="177" t="s">
        <v>878</v>
      </c>
      <c r="C271" s="211" t="s">
        <v>522</v>
      </c>
      <c r="D271" s="158">
        <v>30</v>
      </c>
      <c r="E271" s="211" t="s">
        <v>230</v>
      </c>
      <c r="F271" s="211" t="s">
        <v>2</v>
      </c>
      <c r="G271" s="211"/>
      <c r="H271" s="158"/>
      <c r="I271" s="211"/>
      <c r="J271" s="211" t="s">
        <v>966</v>
      </c>
      <c r="K271" s="442"/>
      <c r="L271" s="494" t="s">
        <v>982</v>
      </c>
      <c r="M271" s="281"/>
      <c r="N271" s="144"/>
    </row>
    <row r="272" spans="1:14" ht="113" thickBot="1">
      <c r="A272" s="282"/>
      <c r="B272" s="177" t="s">
        <v>879</v>
      </c>
      <c r="C272" s="211" t="s">
        <v>522</v>
      </c>
      <c r="D272" s="158">
        <v>2</v>
      </c>
      <c r="E272" s="435" t="s">
        <v>230</v>
      </c>
      <c r="F272" s="435" t="s">
        <v>402</v>
      </c>
      <c r="G272" s="211"/>
      <c r="H272" s="158"/>
      <c r="I272" s="211"/>
      <c r="J272" s="211" t="s">
        <v>966</v>
      </c>
      <c r="K272" s="442"/>
      <c r="L272" s="494" t="s">
        <v>983</v>
      </c>
      <c r="M272" s="281"/>
      <c r="N272" s="144"/>
    </row>
    <row r="273" spans="1:14" ht="81" thickBot="1">
      <c r="A273" s="282"/>
      <c r="B273" s="177" t="s">
        <v>880</v>
      </c>
      <c r="C273" s="211" t="s">
        <v>522</v>
      </c>
      <c r="D273" s="158">
        <v>8363</v>
      </c>
      <c r="E273" s="211" t="s">
        <v>499</v>
      </c>
      <c r="F273" s="211" t="s">
        <v>521</v>
      </c>
      <c r="G273" s="211" t="s">
        <v>265</v>
      </c>
      <c r="H273" s="158"/>
      <c r="I273" s="211"/>
      <c r="J273" s="211" t="s">
        <v>882</v>
      </c>
      <c r="K273" s="442"/>
      <c r="L273" s="494" t="s">
        <v>985</v>
      </c>
      <c r="M273" s="281"/>
      <c r="N273" s="144"/>
    </row>
    <row r="274" spans="1:14" ht="81" thickBot="1">
      <c r="A274" s="282"/>
      <c r="B274" s="443" t="s">
        <v>881</v>
      </c>
      <c r="C274" s="444" t="s">
        <v>522</v>
      </c>
      <c r="D274" s="150">
        <v>5340</v>
      </c>
      <c r="E274" s="171" t="s">
        <v>499</v>
      </c>
      <c r="F274" s="171" t="s">
        <v>521</v>
      </c>
      <c r="G274" s="171" t="s">
        <v>265</v>
      </c>
      <c r="H274" s="150"/>
      <c r="I274" s="171"/>
      <c r="J274" s="171" t="s">
        <v>882</v>
      </c>
      <c r="K274" s="340"/>
      <c r="L274" s="495" t="s">
        <v>984</v>
      </c>
      <c r="M274" s="281"/>
      <c r="N274" s="144"/>
    </row>
    <row r="275" spans="1:14">
      <c r="A275" s="283"/>
      <c r="B275" s="146"/>
      <c r="C275" s="146"/>
      <c r="D275" s="146"/>
      <c r="E275" s="146"/>
      <c r="F275" s="146"/>
      <c r="G275" s="146"/>
      <c r="H275" s="146"/>
      <c r="I275" s="146"/>
      <c r="J275" s="146"/>
      <c r="K275" s="146"/>
      <c r="L275" s="146"/>
      <c r="M275" s="281"/>
      <c r="N275" s="144"/>
    </row>
    <row r="276" spans="1:14" ht="19">
      <c r="A276" s="278"/>
      <c r="B276" s="148" t="s">
        <v>159</v>
      </c>
      <c r="C276" s="148"/>
      <c r="D276" s="148"/>
      <c r="E276" s="148"/>
      <c r="F276" s="148"/>
      <c r="G276" s="148"/>
      <c r="H276" s="148"/>
      <c r="I276" s="148"/>
      <c r="J276" s="148"/>
      <c r="K276" s="148"/>
      <c r="L276" s="148"/>
      <c r="M276" s="279"/>
      <c r="N276" s="144"/>
    </row>
    <row r="277" spans="1:14" ht="19.5" customHeight="1">
      <c r="A277" s="280" t="s">
        <v>158</v>
      </c>
      <c r="B277" s="500" t="s">
        <v>609</v>
      </c>
      <c r="C277" s="501"/>
      <c r="D277" s="501"/>
      <c r="E277" s="501"/>
      <c r="F277" s="146"/>
      <c r="G277" s="146"/>
      <c r="H277" s="146"/>
      <c r="I277" s="146"/>
      <c r="J277" s="146"/>
      <c r="K277" s="146"/>
      <c r="L277" s="146"/>
      <c r="M277" s="281"/>
      <c r="N277" s="144"/>
    </row>
    <row r="278" spans="1:14" ht="56.25" customHeight="1" thickBot="1">
      <c r="A278" s="283"/>
      <c r="B278" s="499" t="s">
        <v>610</v>
      </c>
      <c r="C278" s="499"/>
      <c r="D278" s="499"/>
      <c r="E278" s="499"/>
      <c r="F278" s="146"/>
      <c r="G278" s="146"/>
      <c r="H278" s="146"/>
      <c r="I278" s="146"/>
      <c r="J278" s="146"/>
      <c r="K278" s="146"/>
      <c r="L278" s="146"/>
      <c r="M278" s="281"/>
      <c r="N278" s="144"/>
    </row>
    <row r="279" spans="1:14" ht="34">
      <c r="A279" s="283"/>
      <c r="B279" s="154" t="s">
        <v>134</v>
      </c>
      <c r="C279" s="153" t="s">
        <v>143</v>
      </c>
      <c r="D279" s="152" t="s">
        <v>8</v>
      </c>
      <c r="E279" s="231"/>
      <c r="F279" s="146"/>
      <c r="G279" s="146"/>
      <c r="H279" s="146"/>
      <c r="I279" s="146"/>
      <c r="J279" s="146"/>
      <c r="K279" s="146"/>
      <c r="L279" s="146"/>
      <c r="M279" s="281"/>
      <c r="N279" s="144"/>
    </row>
    <row r="280" spans="1:14" ht="80">
      <c r="A280" s="283"/>
      <c r="B280" s="162" t="s">
        <v>142</v>
      </c>
      <c r="C280" s="161">
        <v>900</v>
      </c>
      <c r="D280" s="438" t="s">
        <v>987</v>
      </c>
      <c r="E280" s="231"/>
      <c r="F280" s="146"/>
      <c r="G280" s="146"/>
      <c r="H280" s="146"/>
      <c r="I280" s="146"/>
      <c r="J280" s="146"/>
      <c r="K280" s="146"/>
      <c r="L280" s="146"/>
      <c r="M280" s="281"/>
      <c r="N280" s="144"/>
    </row>
    <row r="281" spans="1:14" ht="32">
      <c r="A281" s="283"/>
      <c r="B281" s="162" t="s">
        <v>141</v>
      </c>
      <c r="C281" s="161">
        <v>71</v>
      </c>
      <c r="D281" s="438" t="s">
        <v>988</v>
      </c>
      <c r="E281" s="231"/>
      <c r="F281" s="146"/>
      <c r="G281" s="146"/>
      <c r="H281" s="146"/>
      <c r="I281" s="146"/>
      <c r="J281" s="146"/>
      <c r="K281" s="146"/>
      <c r="L281" s="146"/>
      <c r="M281" s="281"/>
      <c r="N281" s="144"/>
    </row>
    <row r="282" spans="1:14">
      <c r="A282" s="283"/>
      <c r="B282" s="162" t="s">
        <v>140</v>
      </c>
      <c r="C282" s="161"/>
      <c r="D282" s="160"/>
      <c r="E282" s="231"/>
      <c r="F282" s="146"/>
      <c r="G282" s="146"/>
      <c r="H282" s="146"/>
      <c r="I282" s="146"/>
      <c r="J282" s="146"/>
      <c r="K282" s="146"/>
      <c r="L282" s="146"/>
      <c r="M282" s="281"/>
      <c r="N282" s="144"/>
    </row>
    <row r="283" spans="1:14">
      <c r="A283" s="283"/>
      <c r="B283" s="162" t="s">
        <v>3</v>
      </c>
      <c r="C283" s="161"/>
      <c r="D283" s="160"/>
      <c r="E283" s="231"/>
      <c r="F283" s="146"/>
      <c r="G283" s="146"/>
      <c r="H283" s="146"/>
      <c r="I283" s="146"/>
      <c r="J283" s="146"/>
      <c r="K283" s="146"/>
      <c r="L283" s="146"/>
      <c r="M283" s="281"/>
      <c r="N283" s="144"/>
    </row>
    <row r="284" spans="1:14" ht="48">
      <c r="A284" s="283"/>
      <c r="B284" s="162" t="s">
        <v>139</v>
      </c>
      <c r="C284" s="161">
        <v>17</v>
      </c>
      <c r="D284" s="438" t="s">
        <v>989</v>
      </c>
      <c r="E284" s="231"/>
      <c r="F284" s="146"/>
      <c r="G284" s="146"/>
      <c r="H284" s="146"/>
      <c r="I284" s="146"/>
      <c r="J284" s="146"/>
      <c r="K284" s="146"/>
      <c r="L284" s="146"/>
      <c r="M284" s="281"/>
      <c r="N284" s="144"/>
    </row>
    <row r="285" spans="1:14" ht="48">
      <c r="A285" s="283"/>
      <c r="B285" s="162" t="s">
        <v>138</v>
      </c>
      <c r="C285" s="161">
        <v>120</v>
      </c>
      <c r="D285" s="438" t="s">
        <v>990</v>
      </c>
      <c r="E285" s="231"/>
      <c r="F285" s="146"/>
      <c r="G285" s="146"/>
      <c r="H285" s="146"/>
      <c r="I285" s="146"/>
      <c r="J285" s="146"/>
      <c r="K285" s="146"/>
      <c r="L285" s="146"/>
      <c r="M285" s="281"/>
      <c r="N285" s="144"/>
    </row>
    <row r="286" spans="1:14" ht="80">
      <c r="A286" s="283"/>
      <c r="B286" s="162" t="s">
        <v>157</v>
      </c>
      <c r="C286" s="161">
        <v>80</v>
      </c>
      <c r="D286" s="438" t="s">
        <v>991</v>
      </c>
      <c r="E286" s="231"/>
      <c r="F286" s="146"/>
      <c r="G286" s="146"/>
      <c r="H286" s="146"/>
      <c r="I286" s="146"/>
      <c r="J286" s="146"/>
      <c r="K286" s="146"/>
      <c r="L286" s="146"/>
      <c r="M286" s="281"/>
      <c r="N286" s="144"/>
    </row>
    <row r="287" spans="1:14">
      <c r="A287" s="283"/>
      <c r="B287" s="162" t="s">
        <v>128</v>
      </c>
      <c r="C287" s="161">
        <v>128</v>
      </c>
      <c r="D287" s="160" t="s">
        <v>992</v>
      </c>
      <c r="E287" s="231"/>
      <c r="F287" s="146"/>
      <c r="G287" s="146"/>
      <c r="H287" s="146"/>
      <c r="I287" s="146"/>
      <c r="J287" s="146"/>
      <c r="K287" s="146"/>
      <c r="L287" s="146"/>
      <c r="M287" s="281"/>
      <c r="N287" s="144"/>
    </row>
    <row r="288" spans="1:14">
      <c r="A288" s="283"/>
      <c r="B288" s="159" t="s">
        <v>127</v>
      </c>
      <c r="C288" s="158"/>
      <c r="D288" s="160"/>
      <c r="E288" s="231"/>
      <c r="F288" s="146"/>
      <c r="G288" s="146"/>
      <c r="H288" s="146"/>
      <c r="I288" s="146"/>
      <c r="J288" s="146"/>
      <c r="K288" s="146"/>
      <c r="L288" s="146"/>
      <c r="M288" s="281"/>
      <c r="N288" s="144"/>
    </row>
    <row r="289" spans="1:14">
      <c r="A289" s="283"/>
      <c r="B289" s="159" t="s">
        <v>126</v>
      </c>
      <c r="C289" s="158"/>
      <c r="D289" s="160"/>
      <c r="E289" s="231"/>
      <c r="F289" s="146"/>
      <c r="G289" s="146"/>
      <c r="H289" s="146"/>
      <c r="I289" s="146"/>
      <c r="J289" s="146"/>
      <c r="K289" s="146"/>
      <c r="L289" s="146"/>
      <c r="M289" s="281"/>
      <c r="N289" s="144"/>
    </row>
    <row r="290" spans="1:14" ht="16" thickBot="1">
      <c r="A290" s="283"/>
      <c r="B290" s="86" t="s">
        <v>125</v>
      </c>
      <c r="C290" s="156">
        <f>SUM(C280:C289)</f>
        <v>1316</v>
      </c>
      <c r="D290" s="155"/>
      <c r="E290" s="231"/>
      <c r="F290" s="146"/>
      <c r="G290" s="146"/>
      <c r="H290" s="146"/>
      <c r="I290" s="146"/>
      <c r="J290" s="146"/>
      <c r="K290" s="146"/>
      <c r="L290" s="146"/>
      <c r="M290" s="281"/>
      <c r="N290" s="144"/>
    </row>
    <row r="291" spans="1:14">
      <c r="A291" s="283"/>
      <c r="B291" s="146"/>
      <c r="C291" s="146"/>
      <c r="D291" s="146"/>
      <c r="E291" s="146"/>
      <c r="F291" s="146"/>
      <c r="G291" s="146"/>
      <c r="H291" s="146"/>
      <c r="I291" s="146"/>
      <c r="J291" s="146"/>
      <c r="K291" s="146"/>
      <c r="L291" s="146"/>
      <c r="M291" s="281"/>
      <c r="N291" s="144"/>
    </row>
    <row r="292" spans="1:14" ht="16.5" customHeight="1">
      <c r="A292" s="284" t="s">
        <v>156</v>
      </c>
      <c r="B292" s="530" t="s">
        <v>657</v>
      </c>
      <c r="C292" s="531"/>
      <c r="D292" s="531"/>
      <c r="E292" s="531"/>
      <c r="F292" s="146"/>
      <c r="G292" s="146"/>
      <c r="H292" s="146"/>
      <c r="I292" s="146"/>
      <c r="J292" s="146"/>
      <c r="K292" s="146"/>
      <c r="L292" s="146"/>
      <c r="M292" s="281"/>
      <c r="N292" s="144"/>
    </row>
    <row r="293" spans="1:14" ht="24" customHeight="1" thickBot="1">
      <c r="A293" s="280"/>
      <c r="B293" s="534" t="s">
        <v>658</v>
      </c>
      <c r="C293" s="535"/>
      <c r="D293" s="535"/>
      <c r="E293" s="535"/>
      <c r="F293" s="146"/>
      <c r="G293" s="146"/>
      <c r="H293" s="146"/>
      <c r="I293" s="146"/>
      <c r="J293" s="146"/>
      <c r="K293" s="146"/>
      <c r="L293" s="146"/>
      <c r="M293" s="281"/>
      <c r="N293" s="144"/>
    </row>
    <row r="294" spans="1:14" ht="93" customHeight="1">
      <c r="A294" s="282"/>
      <c r="B294" s="176" t="s">
        <v>155</v>
      </c>
      <c r="C294" s="153" t="s">
        <v>154</v>
      </c>
      <c r="D294" s="471" t="s">
        <v>153</v>
      </c>
      <c r="E294" s="175" t="s">
        <v>659</v>
      </c>
      <c r="F294" s="153" t="s">
        <v>152</v>
      </c>
      <c r="G294" s="153" t="s">
        <v>151</v>
      </c>
      <c r="H294" s="153" t="s">
        <v>150</v>
      </c>
      <c r="I294" s="153" t="s">
        <v>149</v>
      </c>
      <c r="J294" s="153" t="s">
        <v>148</v>
      </c>
      <c r="K294" s="153" t="s">
        <v>147</v>
      </c>
      <c r="L294" s="153" t="s">
        <v>19</v>
      </c>
      <c r="M294" s="174" t="s">
        <v>8</v>
      </c>
      <c r="N294" s="144"/>
    </row>
    <row r="295" spans="1:14" ht="90">
      <c r="A295" s="282"/>
      <c r="B295" s="470" t="s">
        <v>924</v>
      </c>
      <c r="C295" s="472" t="s">
        <v>933</v>
      </c>
      <c r="D295" s="476" t="s">
        <v>259</v>
      </c>
      <c r="E295" s="476" t="s">
        <v>539</v>
      </c>
      <c r="F295" s="478">
        <v>1002358</v>
      </c>
      <c r="G295" s="193"/>
      <c r="H295" s="479">
        <v>25</v>
      </c>
      <c r="I295" s="481" t="s">
        <v>939</v>
      </c>
      <c r="J295" s="479">
        <v>236</v>
      </c>
      <c r="K295" s="467">
        <v>101759</v>
      </c>
      <c r="L295" s="172"/>
      <c r="M295" s="469" t="s">
        <v>942</v>
      </c>
      <c r="N295" s="144"/>
    </row>
    <row r="296" spans="1:14" ht="75">
      <c r="A296" s="282"/>
      <c r="B296" s="470" t="s">
        <v>925</v>
      </c>
      <c r="C296" s="473" t="s">
        <v>934</v>
      </c>
      <c r="D296" s="476" t="s">
        <v>259</v>
      </c>
      <c r="E296" s="476" t="s">
        <v>539</v>
      </c>
      <c r="F296" s="478">
        <v>405770</v>
      </c>
      <c r="G296" s="193"/>
      <c r="H296" s="479">
        <v>25</v>
      </c>
      <c r="I296" s="481" t="s">
        <v>940</v>
      </c>
      <c r="J296" s="479">
        <v>162</v>
      </c>
      <c r="K296" s="467">
        <v>64589</v>
      </c>
      <c r="L296" s="172"/>
      <c r="M296" s="476" t="s">
        <v>943</v>
      </c>
      <c r="N296" s="144"/>
    </row>
    <row r="297" spans="1:14" ht="45">
      <c r="A297" s="282"/>
      <c r="B297" s="470" t="s">
        <v>926</v>
      </c>
      <c r="C297" s="474" t="s">
        <v>935</v>
      </c>
      <c r="D297" s="476" t="s">
        <v>259</v>
      </c>
      <c r="E297" s="476" t="s">
        <v>539</v>
      </c>
      <c r="F297" s="478">
        <v>376884</v>
      </c>
      <c r="G297" s="193"/>
      <c r="H297" s="479">
        <v>30</v>
      </c>
      <c r="I297" s="481" t="s">
        <v>939</v>
      </c>
      <c r="J297" s="479">
        <v>188</v>
      </c>
      <c r="K297" s="467">
        <v>83035</v>
      </c>
      <c r="L297" s="172"/>
      <c r="M297" s="476" t="s">
        <v>944</v>
      </c>
      <c r="N297" s="144"/>
    </row>
    <row r="298" spans="1:14" ht="90">
      <c r="A298" s="282"/>
      <c r="B298" s="470" t="s">
        <v>927</v>
      </c>
      <c r="C298" s="472" t="s">
        <v>936</v>
      </c>
      <c r="D298" s="476" t="s">
        <v>259</v>
      </c>
      <c r="E298" s="476" t="s">
        <v>539</v>
      </c>
      <c r="F298" s="478">
        <v>277610</v>
      </c>
      <c r="G298" s="193"/>
      <c r="H298" s="479">
        <v>10</v>
      </c>
      <c r="I298" s="481" t="s">
        <v>941</v>
      </c>
      <c r="J298" s="479">
        <v>85</v>
      </c>
      <c r="K298" s="467">
        <v>3300</v>
      </c>
      <c r="L298" s="172"/>
      <c r="M298" s="476" t="s">
        <v>945</v>
      </c>
      <c r="N298" s="144"/>
    </row>
    <row r="299" spans="1:14" ht="60">
      <c r="A299" s="282"/>
      <c r="B299" s="470" t="s">
        <v>928</v>
      </c>
      <c r="C299" s="472" t="s">
        <v>937</v>
      </c>
      <c r="D299" s="476" t="s">
        <v>259</v>
      </c>
      <c r="E299" s="476" t="s">
        <v>539</v>
      </c>
      <c r="F299" s="478">
        <v>49658</v>
      </c>
      <c r="G299" s="193"/>
      <c r="H299" s="479">
        <v>18</v>
      </c>
      <c r="I299" s="481" t="s">
        <v>940</v>
      </c>
      <c r="J299" s="479">
        <v>28</v>
      </c>
      <c r="K299" s="467">
        <v>12431</v>
      </c>
      <c r="L299" s="172"/>
      <c r="M299" s="476" t="s">
        <v>946</v>
      </c>
      <c r="N299" s="144"/>
    </row>
    <row r="300" spans="1:14" ht="45">
      <c r="A300" s="282"/>
      <c r="B300" s="470" t="s">
        <v>929</v>
      </c>
      <c r="C300" s="472" t="s">
        <v>937</v>
      </c>
      <c r="D300" s="476" t="s">
        <v>259</v>
      </c>
      <c r="E300" s="476" t="s">
        <v>539</v>
      </c>
      <c r="F300" s="478">
        <v>40800</v>
      </c>
      <c r="G300" s="193"/>
      <c r="H300" s="479">
        <v>7</v>
      </c>
      <c r="I300" s="481" t="s">
        <v>940</v>
      </c>
      <c r="J300" s="479">
        <v>13</v>
      </c>
      <c r="K300" s="467">
        <v>5355</v>
      </c>
      <c r="L300" s="172"/>
      <c r="M300" s="476" t="s">
        <v>947</v>
      </c>
      <c r="N300" s="144"/>
    </row>
    <row r="301" spans="1:14" ht="60">
      <c r="A301" s="282"/>
      <c r="B301" s="470" t="s">
        <v>930</v>
      </c>
      <c r="C301" s="472" t="s">
        <v>937</v>
      </c>
      <c r="D301" s="476" t="s">
        <v>259</v>
      </c>
      <c r="E301" s="476" t="s">
        <v>539</v>
      </c>
      <c r="F301" s="478">
        <v>50559</v>
      </c>
      <c r="G301" s="193"/>
      <c r="H301" s="479">
        <v>7.6</v>
      </c>
      <c r="I301" s="481" t="s">
        <v>940</v>
      </c>
      <c r="J301" s="479">
        <v>12.7</v>
      </c>
      <c r="K301" s="467">
        <v>4980</v>
      </c>
      <c r="L301" s="172"/>
      <c r="M301" s="476" t="s">
        <v>948</v>
      </c>
      <c r="N301" s="144"/>
    </row>
    <row r="302" spans="1:14" ht="75">
      <c r="A302" s="282"/>
      <c r="B302" s="470" t="s">
        <v>931</v>
      </c>
      <c r="C302" s="472" t="s">
        <v>937</v>
      </c>
      <c r="D302" s="476" t="s">
        <v>259</v>
      </c>
      <c r="E302" s="476" t="s">
        <v>539</v>
      </c>
      <c r="F302" s="478">
        <v>16818</v>
      </c>
      <c r="G302" s="193"/>
      <c r="H302" s="479">
        <v>7</v>
      </c>
      <c r="I302" s="481" t="s">
        <v>940</v>
      </c>
      <c r="J302" s="479">
        <v>8.8000000000000007</v>
      </c>
      <c r="K302" s="467">
        <v>3427</v>
      </c>
      <c r="L302" s="172"/>
      <c r="M302" s="476" t="s">
        <v>949</v>
      </c>
      <c r="N302" s="144"/>
    </row>
    <row r="303" spans="1:14" ht="30">
      <c r="A303" s="282"/>
      <c r="B303" s="470" t="s">
        <v>992</v>
      </c>
      <c r="C303" s="472" t="s">
        <v>938</v>
      </c>
      <c r="D303" s="476" t="s">
        <v>259</v>
      </c>
      <c r="E303" s="476" t="s">
        <v>539</v>
      </c>
      <c r="F303" s="478"/>
      <c r="G303" s="193"/>
      <c r="H303" s="479"/>
      <c r="I303" s="481" t="s">
        <v>258</v>
      </c>
      <c r="J303" s="479">
        <v>128</v>
      </c>
      <c r="K303" s="467"/>
      <c r="L303" s="172"/>
      <c r="M303" s="479" t="s">
        <v>993</v>
      </c>
      <c r="N303" s="144"/>
    </row>
    <row r="304" spans="1:14" ht="60">
      <c r="A304" s="282"/>
      <c r="B304" s="497" t="s">
        <v>932</v>
      </c>
      <c r="C304" s="472" t="s">
        <v>938</v>
      </c>
      <c r="D304" s="477" t="s">
        <v>259</v>
      </c>
      <c r="E304" s="477" t="s">
        <v>539</v>
      </c>
      <c r="F304" s="479"/>
      <c r="G304" s="383"/>
      <c r="H304" s="480"/>
      <c r="I304" s="482" t="s">
        <v>542</v>
      </c>
      <c r="J304" s="480">
        <v>227</v>
      </c>
      <c r="K304" s="475"/>
      <c r="L304" s="468"/>
      <c r="M304" s="496" t="s">
        <v>986</v>
      </c>
      <c r="N304" s="144"/>
    </row>
    <row r="305" spans="1:15">
      <c r="A305" s="280"/>
      <c r="B305" s="170"/>
      <c r="C305" s="169"/>
      <c r="D305" s="146"/>
      <c r="E305" s="146"/>
      <c r="F305" s="146"/>
      <c r="G305" s="146"/>
      <c r="H305" s="146"/>
      <c r="I305" s="146"/>
      <c r="J305" s="146"/>
      <c r="K305" s="146"/>
      <c r="L305" s="146"/>
      <c r="M305" s="281"/>
      <c r="N305" s="144"/>
    </row>
    <row r="306" spans="1:15">
      <c r="A306" s="280" t="s">
        <v>146</v>
      </c>
      <c r="B306" s="528" t="s">
        <v>660</v>
      </c>
      <c r="C306" s="529"/>
      <c r="D306" s="529"/>
      <c r="E306" s="529"/>
      <c r="F306" s="146"/>
      <c r="G306" s="146"/>
      <c r="H306" s="146"/>
      <c r="I306" s="146"/>
      <c r="J306" s="146"/>
      <c r="K306" s="146"/>
      <c r="L306" s="146"/>
      <c r="M306" s="281"/>
      <c r="N306" s="144"/>
    </row>
    <row r="307" spans="1:15" ht="33.75" customHeight="1" thickBot="1">
      <c r="A307" s="283"/>
      <c r="B307" s="498" t="s">
        <v>661</v>
      </c>
      <c r="C307" s="498"/>
      <c r="D307" s="498"/>
      <c r="E307" s="498"/>
      <c r="F307" s="146"/>
      <c r="G307" s="146"/>
      <c r="H307" s="146"/>
      <c r="I307" s="146"/>
      <c r="J307" s="146"/>
      <c r="K307" s="146"/>
      <c r="L307" s="146"/>
      <c r="M307" s="281"/>
      <c r="N307" s="168"/>
    </row>
    <row r="308" spans="1:15" ht="34">
      <c r="A308" s="283"/>
      <c r="B308" s="154" t="s">
        <v>134</v>
      </c>
      <c r="C308" s="153" t="s">
        <v>133</v>
      </c>
      <c r="D308" s="153" t="s">
        <v>132</v>
      </c>
      <c r="E308" s="152" t="s">
        <v>8</v>
      </c>
      <c r="F308" s="231"/>
      <c r="G308" s="146"/>
      <c r="H308" s="146"/>
      <c r="I308" s="146"/>
      <c r="J308" s="146"/>
      <c r="K308" s="146"/>
      <c r="L308" s="146"/>
      <c r="M308" s="281"/>
      <c r="N308" s="167"/>
      <c r="O308" s="144"/>
    </row>
    <row r="309" spans="1:15" ht="144">
      <c r="A309" s="283"/>
      <c r="B309" s="162" t="s">
        <v>131</v>
      </c>
      <c r="C309" s="161"/>
      <c r="D309" s="161" t="s">
        <v>513</v>
      </c>
      <c r="E309" s="200" t="s">
        <v>997</v>
      </c>
      <c r="F309" s="231"/>
      <c r="G309" s="146"/>
      <c r="H309" s="146"/>
      <c r="I309" s="146"/>
      <c r="J309" s="146"/>
      <c r="K309" s="146"/>
      <c r="L309" s="146"/>
      <c r="M309" s="281"/>
      <c r="N309" s="167"/>
      <c r="O309" s="144"/>
    </row>
    <row r="310" spans="1:15">
      <c r="A310" s="283"/>
      <c r="B310" s="162" t="s">
        <v>130</v>
      </c>
      <c r="C310" s="161"/>
      <c r="D310" s="161" t="s">
        <v>513</v>
      </c>
      <c r="E310" s="160"/>
      <c r="F310" s="231"/>
      <c r="G310" s="146"/>
      <c r="H310" s="146"/>
      <c r="I310" s="146"/>
      <c r="J310" s="146"/>
      <c r="K310" s="146"/>
      <c r="L310" s="146"/>
      <c r="M310" s="281"/>
      <c r="N310" s="167"/>
      <c r="O310" s="144"/>
    </row>
    <row r="311" spans="1:15" ht="96">
      <c r="A311" s="283"/>
      <c r="B311" s="162" t="s">
        <v>129</v>
      </c>
      <c r="C311" s="161"/>
      <c r="D311" s="161" t="s">
        <v>513</v>
      </c>
      <c r="E311" s="200" t="s">
        <v>998</v>
      </c>
      <c r="F311" s="231"/>
      <c r="G311" s="146"/>
      <c r="H311" s="146"/>
      <c r="I311" s="146"/>
      <c r="J311" s="146"/>
      <c r="K311" s="146"/>
      <c r="L311" s="146"/>
      <c r="M311" s="281"/>
      <c r="N311" s="167"/>
      <c r="O311" s="144"/>
    </row>
    <row r="312" spans="1:15" ht="112">
      <c r="A312" s="283"/>
      <c r="B312" s="162" t="s">
        <v>128</v>
      </c>
      <c r="C312" s="161"/>
      <c r="D312" s="161" t="s">
        <v>513</v>
      </c>
      <c r="E312" s="200" t="s">
        <v>999</v>
      </c>
      <c r="F312" s="231"/>
      <c r="G312" s="146"/>
      <c r="H312" s="146"/>
      <c r="I312" s="146"/>
      <c r="J312" s="146"/>
      <c r="K312" s="146"/>
      <c r="L312" s="146"/>
      <c r="M312" s="281"/>
      <c r="N312" s="167"/>
      <c r="O312" s="144"/>
    </row>
    <row r="313" spans="1:15">
      <c r="A313" s="283"/>
      <c r="B313" s="159" t="s">
        <v>127</v>
      </c>
      <c r="C313" s="158"/>
      <c r="D313" s="158"/>
      <c r="E313" s="157"/>
      <c r="F313" s="231"/>
      <c r="G313" s="146"/>
      <c r="H313" s="146"/>
      <c r="I313" s="146"/>
      <c r="J313" s="146"/>
      <c r="K313" s="146"/>
      <c r="L313" s="146"/>
      <c r="M313" s="281"/>
      <c r="N313" s="167"/>
      <c r="O313" s="144"/>
    </row>
    <row r="314" spans="1:15">
      <c r="A314" s="283"/>
      <c r="B314" s="159" t="s">
        <v>126</v>
      </c>
      <c r="C314" s="158"/>
      <c r="D314" s="158"/>
      <c r="E314" s="157"/>
      <c r="F314" s="231"/>
      <c r="G314" s="146"/>
      <c r="H314" s="146"/>
      <c r="I314" s="146"/>
      <c r="J314" s="146"/>
      <c r="K314" s="146"/>
      <c r="L314" s="146"/>
      <c r="M314" s="281"/>
      <c r="N314" s="167"/>
      <c r="O314" s="144"/>
    </row>
    <row r="315" spans="1:15" ht="16" thickBot="1">
      <c r="A315" s="283"/>
      <c r="B315" s="86" t="s">
        <v>125</v>
      </c>
      <c r="C315" s="156"/>
      <c r="D315" s="156">
        <f>(SUMIF(D309:D314,"Increase",C309:C314))-(SUMIF(D309:D314,"Decrease",C309:C314))</f>
        <v>0</v>
      </c>
      <c r="E315" s="155"/>
      <c r="F315" s="231"/>
      <c r="G315" s="146"/>
      <c r="H315" s="146"/>
      <c r="I315" s="146"/>
      <c r="J315" s="146"/>
      <c r="K315" s="146"/>
      <c r="L315" s="146"/>
      <c r="M315" s="281"/>
      <c r="N315" s="167"/>
      <c r="O315" s="144"/>
    </row>
    <row r="316" spans="1:15">
      <c r="A316" s="283"/>
      <c r="B316" s="231"/>
      <c r="C316" s="231"/>
      <c r="D316" s="231"/>
      <c r="E316" s="231"/>
      <c r="F316" s="146"/>
      <c r="G316" s="146"/>
      <c r="H316" s="146"/>
      <c r="I316" s="146"/>
      <c r="J316" s="146"/>
      <c r="K316" s="146"/>
      <c r="L316" s="146"/>
      <c r="M316" s="281"/>
      <c r="N316" s="166"/>
    </row>
    <row r="317" spans="1:15">
      <c r="A317" s="283" t="s">
        <v>145</v>
      </c>
      <c r="B317" s="231" t="s">
        <v>611</v>
      </c>
      <c r="C317" s="231"/>
      <c r="D317" s="231"/>
      <c r="E317" s="231"/>
      <c r="F317" s="146"/>
      <c r="G317" s="146"/>
      <c r="H317" s="146"/>
      <c r="I317" s="146"/>
      <c r="J317" s="146"/>
      <c r="K317" s="146"/>
      <c r="L317" s="146"/>
      <c r="M317" s="281"/>
      <c r="N317" s="144"/>
    </row>
    <row r="318" spans="1:15" ht="57.75" customHeight="1" thickBot="1">
      <c r="A318" s="283"/>
      <c r="B318" s="499" t="s">
        <v>144</v>
      </c>
      <c r="C318" s="499"/>
      <c r="D318" s="499"/>
      <c r="E318" s="499"/>
      <c r="F318" s="146"/>
      <c r="G318" s="146"/>
      <c r="H318" s="146"/>
      <c r="I318" s="146"/>
      <c r="J318" s="146"/>
      <c r="K318" s="146"/>
      <c r="L318" s="146"/>
      <c r="M318" s="281"/>
      <c r="N318" s="144"/>
    </row>
    <row r="319" spans="1:15" ht="34">
      <c r="A319" s="283"/>
      <c r="B319" s="154" t="s">
        <v>134</v>
      </c>
      <c r="C319" s="153" t="s">
        <v>143</v>
      </c>
      <c r="D319" s="152" t="s">
        <v>8</v>
      </c>
      <c r="E319" s="231"/>
      <c r="F319" s="146"/>
      <c r="G319" s="146"/>
      <c r="H319" s="146"/>
      <c r="I319" s="146"/>
      <c r="J319" s="146"/>
      <c r="K319" s="146"/>
      <c r="L319" s="146"/>
      <c r="M319" s="281"/>
      <c r="N319" s="144"/>
    </row>
    <row r="320" spans="1:15" s="163" customFormat="1" ht="80">
      <c r="A320" s="285"/>
      <c r="B320" s="162" t="s">
        <v>142</v>
      </c>
      <c r="C320" s="161">
        <v>1226</v>
      </c>
      <c r="D320" s="200" t="s">
        <v>994</v>
      </c>
      <c r="E320" s="165"/>
      <c r="F320" s="164"/>
      <c r="G320" s="164"/>
      <c r="H320" s="164"/>
      <c r="I320" s="164"/>
      <c r="J320" s="164"/>
      <c r="K320" s="164"/>
      <c r="L320" s="164"/>
      <c r="M320" s="286"/>
      <c r="N320" s="144"/>
    </row>
    <row r="321" spans="1:15" s="163" customFormat="1" ht="32">
      <c r="A321" s="285"/>
      <c r="B321" s="162" t="s">
        <v>141</v>
      </c>
      <c r="C321" s="161">
        <v>71</v>
      </c>
      <c r="D321" s="200" t="s">
        <v>988</v>
      </c>
      <c r="E321" s="165"/>
      <c r="F321" s="164"/>
      <c r="G321" s="164"/>
      <c r="H321" s="164"/>
      <c r="I321" s="164"/>
      <c r="J321" s="164"/>
      <c r="K321" s="164"/>
      <c r="L321" s="164"/>
      <c r="M321" s="286"/>
      <c r="N321" s="144"/>
    </row>
    <row r="322" spans="1:15" s="163" customFormat="1">
      <c r="A322" s="285"/>
      <c r="B322" s="162" t="s">
        <v>140</v>
      </c>
      <c r="C322" s="161"/>
      <c r="D322" s="160"/>
      <c r="E322" s="165"/>
      <c r="F322" s="164"/>
      <c r="G322" s="164"/>
      <c r="H322" s="164"/>
      <c r="I322" s="164"/>
      <c r="J322" s="164"/>
      <c r="K322" s="164"/>
      <c r="L322" s="164"/>
      <c r="M322" s="286"/>
      <c r="N322" s="144"/>
    </row>
    <row r="323" spans="1:15" s="163" customFormat="1">
      <c r="A323" s="285"/>
      <c r="B323" s="162" t="s">
        <v>3</v>
      </c>
      <c r="C323" s="161"/>
      <c r="D323" s="160"/>
      <c r="E323" s="165"/>
      <c r="F323" s="164"/>
      <c r="G323" s="164"/>
      <c r="H323" s="164"/>
      <c r="I323" s="164"/>
      <c r="J323" s="164"/>
      <c r="K323" s="164"/>
      <c r="L323" s="164"/>
      <c r="M323" s="286"/>
      <c r="N323" s="144"/>
    </row>
    <row r="324" spans="1:15" s="163" customFormat="1">
      <c r="A324" s="285"/>
      <c r="B324" s="162" t="s">
        <v>139</v>
      </c>
      <c r="C324" s="161">
        <v>17</v>
      </c>
      <c r="D324" s="160"/>
      <c r="E324" s="165"/>
      <c r="F324" s="164"/>
      <c r="G324" s="164"/>
      <c r="H324" s="164"/>
      <c r="I324" s="164"/>
      <c r="J324" s="164"/>
      <c r="K324" s="164"/>
      <c r="L324" s="164"/>
      <c r="M324" s="286"/>
      <c r="N324" s="144"/>
    </row>
    <row r="325" spans="1:15" s="163" customFormat="1">
      <c r="A325" s="285"/>
      <c r="B325" s="162" t="s">
        <v>138</v>
      </c>
      <c r="C325" s="161">
        <v>240</v>
      </c>
      <c r="D325" s="160" t="s">
        <v>212</v>
      </c>
      <c r="E325" s="165"/>
      <c r="F325" s="164"/>
      <c r="G325" s="164"/>
      <c r="H325" s="164"/>
      <c r="I325" s="164"/>
      <c r="J325" s="164"/>
      <c r="K325" s="164"/>
      <c r="L325" s="164"/>
      <c r="M325" s="286"/>
      <c r="N325" s="144"/>
    </row>
    <row r="326" spans="1:15" s="163" customFormat="1" ht="80">
      <c r="A326" s="285"/>
      <c r="B326" s="162" t="s">
        <v>137</v>
      </c>
      <c r="C326" s="161">
        <v>80</v>
      </c>
      <c r="D326" s="200" t="s">
        <v>991</v>
      </c>
      <c r="E326" s="165"/>
      <c r="F326" s="164"/>
      <c r="G326" s="164"/>
      <c r="H326" s="164"/>
      <c r="I326" s="164"/>
      <c r="J326" s="164"/>
      <c r="K326" s="164"/>
      <c r="L326" s="164"/>
      <c r="M326" s="286"/>
      <c r="N326" s="144"/>
    </row>
    <row r="327" spans="1:15" s="163" customFormat="1">
      <c r="A327" s="285"/>
      <c r="B327" s="162" t="s">
        <v>128</v>
      </c>
      <c r="C327" s="161">
        <v>128</v>
      </c>
      <c r="D327" s="160" t="s">
        <v>992</v>
      </c>
      <c r="E327" s="165"/>
      <c r="F327" s="164"/>
      <c r="G327" s="164"/>
      <c r="H327" s="164"/>
      <c r="I327" s="164"/>
      <c r="J327" s="164"/>
      <c r="K327" s="164"/>
      <c r="L327" s="164"/>
      <c r="M327" s="286"/>
      <c r="N327" s="144"/>
    </row>
    <row r="328" spans="1:15" s="163" customFormat="1">
      <c r="A328" s="285"/>
      <c r="B328" s="159" t="s">
        <v>127</v>
      </c>
      <c r="C328" s="158"/>
      <c r="D328" s="157"/>
      <c r="E328" s="165"/>
      <c r="F328" s="164"/>
      <c r="G328" s="164"/>
      <c r="H328" s="164"/>
      <c r="I328" s="164"/>
      <c r="J328" s="164"/>
      <c r="K328" s="164"/>
      <c r="L328" s="164"/>
      <c r="M328" s="286"/>
      <c r="N328" s="144"/>
    </row>
    <row r="329" spans="1:15" s="163" customFormat="1">
      <c r="A329" s="285"/>
      <c r="B329" s="159" t="s">
        <v>126</v>
      </c>
      <c r="C329" s="158"/>
      <c r="D329" s="157"/>
      <c r="E329" s="165"/>
      <c r="F329" s="164"/>
      <c r="G329" s="164"/>
      <c r="H329" s="164"/>
      <c r="I329" s="164"/>
      <c r="J329" s="164"/>
      <c r="K329" s="164"/>
      <c r="L329" s="164"/>
      <c r="M329" s="286"/>
      <c r="N329" s="144"/>
    </row>
    <row r="330" spans="1:15" ht="16" thickBot="1">
      <c r="A330" s="283"/>
      <c r="B330" s="86" t="s">
        <v>125</v>
      </c>
      <c r="C330" s="156">
        <f>SUM(C320:C329)</f>
        <v>1762</v>
      </c>
      <c r="D330" s="155"/>
      <c r="E330" s="231"/>
      <c r="F330" s="146"/>
      <c r="G330" s="146"/>
      <c r="H330" s="146"/>
      <c r="I330" s="146"/>
      <c r="J330" s="146"/>
      <c r="K330" s="146"/>
      <c r="L330" s="146"/>
      <c r="M330" s="281"/>
      <c r="N330" s="144"/>
    </row>
    <row r="331" spans="1:15" ht="14.25" customHeight="1">
      <c r="A331" s="283"/>
      <c r="B331" s="231"/>
      <c r="C331" s="231"/>
      <c r="D331" s="231"/>
      <c r="E331" s="231"/>
      <c r="F331" s="146"/>
      <c r="G331" s="146"/>
      <c r="H331" s="146"/>
      <c r="I331" s="146"/>
      <c r="J331" s="146"/>
      <c r="K331" s="146"/>
      <c r="L331" s="146"/>
      <c r="M331" s="281"/>
      <c r="N331" s="144"/>
    </row>
    <row r="332" spans="1:15">
      <c r="A332" s="280" t="s">
        <v>136</v>
      </c>
      <c r="B332" s="528" t="s">
        <v>135</v>
      </c>
      <c r="C332" s="529"/>
      <c r="D332" s="529"/>
      <c r="E332" s="529"/>
      <c r="F332" s="146"/>
      <c r="G332" s="146"/>
      <c r="H332" s="146"/>
      <c r="I332" s="146"/>
      <c r="J332" s="146"/>
      <c r="K332" s="146"/>
      <c r="L332" s="146"/>
      <c r="M332" s="281"/>
      <c r="N332" s="144"/>
    </row>
    <row r="333" spans="1:15" ht="35.25" customHeight="1" thickBot="1">
      <c r="A333" s="283"/>
      <c r="B333" s="499" t="s">
        <v>612</v>
      </c>
      <c r="C333" s="499"/>
      <c r="D333" s="499"/>
      <c r="E333" s="499"/>
      <c r="F333" s="146"/>
      <c r="G333" s="146"/>
      <c r="H333" s="146"/>
      <c r="I333" s="146"/>
      <c r="J333" s="146"/>
      <c r="K333" s="146"/>
      <c r="L333" s="146"/>
      <c r="M333" s="281"/>
      <c r="N333" s="144"/>
    </row>
    <row r="334" spans="1:15" ht="34">
      <c r="A334" s="283"/>
      <c r="B334" s="154" t="s">
        <v>134</v>
      </c>
      <c r="C334" s="153" t="s">
        <v>133</v>
      </c>
      <c r="D334" s="153" t="s">
        <v>132</v>
      </c>
      <c r="E334" s="152" t="s">
        <v>8</v>
      </c>
      <c r="F334" s="231"/>
      <c r="G334" s="146"/>
      <c r="H334" s="146"/>
      <c r="I334" s="146"/>
      <c r="J334" s="146"/>
      <c r="K334" s="146"/>
      <c r="L334" s="146"/>
      <c r="M334" s="281"/>
      <c r="N334" s="144"/>
      <c r="O334" s="144"/>
    </row>
    <row r="335" spans="1:15" ht="96">
      <c r="A335" s="283"/>
      <c r="B335" s="162" t="s">
        <v>131</v>
      </c>
      <c r="C335" s="161"/>
      <c r="D335" s="161" t="s">
        <v>513</v>
      </c>
      <c r="E335" s="200" t="s">
        <v>1000</v>
      </c>
      <c r="F335" s="231"/>
      <c r="G335" s="146"/>
      <c r="H335" s="146"/>
      <c r="I335" s="146"/>
      <c r="J335" s="146"/>
      <c r="K335" s="146"/>
      <c r="L335" s="146"/>
      <c r="M335" s="281"/>
      <c r="N335" s="144"/>
      <c r="O335" s="144"/>
    </row>
    <row r="336" spans="1:15" ht="96">
      <c r="A336" s="283"/>
      <c r="B336" s="162" t="s">
        <v>130</v>
      </c>
      <c r="C336" s="161"/>
      <c r="D336" s="161" t="s">
        <v>513</v>
      </c>
      <c r="E336" s="200" t="s">
        <v>1001</v>
      </c>
      <c r="F336" s="231"/>
      <c r="G336" s="146"/>
      <c r="H336" s="146"/>
      <c r="I336" s="146"/>
      <c r="J336" s="146"/>
      <c r="K336" s="146"/>
      <c r="L336" s="146"/>
      <c r="M336" s="281"/>
      <c r="N336" s="144"/>
      <c r="O336" s="144"/>
    </row>
    <row r="337" spans="1:15" ht="128">
      <c r="A337" s="283"/>
      <c r="B337" s="162" t="s">
        <v>129</v>
      </c>
      <c r="C337" s="161"/>
      <c r="D337" s="161" t="s">
        <v>513</v>
      </c>
      <c r="E337" s="200" t="s">
        <v>1002</v>
      </c>
      <c r="F337" s="231"/>
      <c r="G337" s="146"/>
      <c r="H337" s="146"/>
      <c r="I337" s="146"/>
      <c r="J337" s="146"/>
      <c r="K337" s="146"/>
      <c r="L337" s="146"/>
      <c r="M337" s="281"/>
      <c r="N337" s="144"/>
      <c r="O337" s="144"/>
    </row>
    <row r="338" spans="1:15" ht="128">
      <c r="A338" s="283"/>
      <c r="B338" s="162" t="s">
        <v>128</v>
      </c>
      <c r="C338" s="161"/>
      <c r="D338" s="161" t="s">
        <v>513</v>
      </c>
      <c r="E338" s="438" t="s">
        <v>1003</v>
      </c>
      <c r="F338" s="231"/>
      <c r="G338" s="146"/>
      <c r="H338" s="146"/>
      <c r="I338" s="146"/>
      <c r="J338" s="146"/>
      <c r="K338" s="146"/>
      <c r="L338" s="146"/>
      <c r="M338" s="281"/>
      <c r="N338" s="144"/>
      <c r="O338" s="144"/>
    </row>
    <row r="339" spans="1:15">
      <c r="A339" s="283"/>
      <c r="B339" s="159" t="s">
        <v>127</v>
      </c>
      <c r="C339" s="158"/>
      <c r="D339" s="158"/>
      <c r="E339" s="157"/>
      <c r="F339" s="231"/>
      <c r="G339" s="146"/>
      <c r="H339" s="146"/>
      <c r="I339" s="146"/>
      <c r="J339" s="146"/>
      <c r="K339" s="146"/>
      <c r="L339" s="146"/>
      <c r="M339" s="281"/>
      <c r="N339" s="144"/>
      <c r="O339" s="144"/>
    </row>
    <row r="340" spans="1:15">
      <c r="A340" s="283"/>
      <c r="B340" s="159" t="s">
        <v>126</v>
      </c>
      <c r="C340" s="158"/>
      <c r="D340" s="158"/>
      <c r="E340" s="157"/>
      <c r="F340" s="231"/>
      <c r="G340" s="146"/>
      <c r="H340" s="146"/>
      <c r="I340" s="146"/>
      <c r="J340" s="146"/>
      <c r="K340" s="146"/>
      <c r="L340" s="146"/>
      <c r="M340" s="281"/>
      <c r="N340" s="144"/>
      <c r="O340" s="144"/>
    </row>
    <row r="341" spans="1:15" ht="16" thickBot="1">
      <c r="A341" s="283"/>
      <c r="B341" s="86" t="s">
        <v>125</v>
      </c>
      <c r="C341" s="156"/>
      <c r="D341" s="156">
        <f>(SUMIF(D335:D340,"Increase",C335:C340))-(SUMIF(D335:D340,"Decrease",C335:C340))</f>
        <v>0</v>
      </c>
      <c r="E341" s="155"/>
      <c r="F341" s="231"/>
      <c r="G341" s="146"/>
      <c r="H341" s="146"/>
      <c r="I341" s="146"/>
      <c r="J341" s="146"/>
      <c r="K341" s="146"/>
      <c r="L341" s="146"/>
      <c r="M341" s="281"/>
      <c r="N341" s="144"/>
      <c r="O341" s="144"/>
    </row>
    <row r="342" spans="1:15">
      <c r="A342" s="283"/>
      <c r="B342" s="146"/>
      <c r="C342" s="146"/>
      <c r="D342" s="146"/>
      <c r="E342" s="146"/>
      <c r="F342" s="146"/>
      <c r="G342" s="146"/>
      <c r="H342" s="146"/>
      <c r="I342" s="146"/>
      <c r="J342" s="146"/>
      <c r="K342" s="146"/>
      <c r="L342" s="146"/>
      <c r="M342" s="281"/>
      <c r="N342" s="144"/>
      <c r="O342" s="144"/>
    </row>
    <row r="343" spans="1:15">
      <c r="A343" s="280" t="s">
        <v>124</v>
      </c>
      <c r="B343" s="528" t="s">
        <v>675</v>
      </c>
      <c r="C343" s="529"/>
      <c r="D343" s="529"/>
      <c r="E343" s="529"/>
      <c r="F343" s="146"/>
      <c r="G343" s="146"/>
      <c r="H343" s="146"/>
      <c r="I343" s="146"/>
      <c r="J343" s="146"/>
      <c r="K343" s="146"/>
      <c r="L343" s="146"/>
      <c r="M343" s="281"/>
      <c r="N343" s="144"/>
    </row>
    <row r="344" spans="1:15" ht="32.25" customHeight="1" thickBot="1">
      <c r="A344" s="283"/>
      <c r="B344" s="499" t="s">
        <v>676</v>
      </c>
      <c r="C344" s="499"/>
      <c r="D344" s="499"/>
      <c r="E344" s="499"/>
      <c r="F344" s="146"/>
      <c r="G344" s="146"/>
      <c r="H344" s="146"/>
      <c r="I344" s="146"/>
      <c r="J344" s="146"/>
      <c r="K344" s="146"/>
      <c r="L344" s="146"/>
      <c r="M344" s="281"/>
      <c r="N344" s="144"/>
    </row>
    <row r="345" spans="1:15" ht="34">
      <c r="A345" s="283"/>
      <c r="B345" s="154" t="s">
        <v>123</v>
      </c>
      <c r="C345" s="153" t="s">
        <v>122</v>
      </c>
      <c r="D345" s="152" t="s">
        <v>8</v>
      </c>
      <c r="E345" s="231"/>
      <c r="F345" s="146"/>
      <c r="G345" s="146"/>
      <c r="H345" s="146"/>
      <c r="I345" s="146"/>
      <c r="J345" s="146"/>
      <c r="K345" s="146"/>
      <c r="L345" s="146"/>
      <c r="M345" s="281"/>
      <c r="N345" s="144"/>
    </row>
    <row r="346" spans="1:15" ht="97" thickBot="1">
      <c r="A346" s="283"/>
      <c r="B346" s="151" t="s">
        <v>121</v>
      </c>
      <c r="C346" s="150">
        <v>45602.59</v>
      </c>
      <c r="D346" s="199" t="s">
        <v>995</v>
      </c>
      <c r="E346" s="231"/>
      <c r="F346" s="146"/>
      <c r="G346" s="146"/>
      <c r="H346" s="146"/>
      <c r="I346" s="146"/>
      <c r="J346" s="146"/>
      <c r="K346" s="146"/>
      <c r="L346" s="146"/>
      <c r="M346" s="281"/>
      <c r="N346" s="144"/>
    </row>
    <row r="347" spans="1:15" ht="17.25" customHeight="1">
      <c r="A347" s="283"/>
      <c r="B347" s="231"/>
      <c r="C347" s="231"/>
      <c r="D347" s="231"/>
      <c r="E347" s="231"/>
      <c r="F347" s="146"/>
      <c r="G347" s="146"/>
      <c r="H347" s="146"/>
      <c r="I347" s="146"/>
      <c r="J347" s="146"/>
      <c r="K347" s="146"/>
      <c r="L347" s="146"/>
      <c r="M347" s="281"/>
      <c r="N347" s="144"/>
    </row>
    <row r="348" spans="1:15" ht="19">
      <c r="A348" s="278"/>
      <c r="B348" s="148" t="s">
        <v>73</v>
      </c>
      <c r="C348" s="148"/>
      <c r="D348" s="148"/>
      <c r="E348" s="148"/>
      <c r="F348" s="148"/>
      <c r="G348" s="148"/>
      <c r="H348" s="148"/>
      <c r="I348" s="148"/>
      <c r="J348" s="148"/>
      <c r="K348" s="148"/>
      <c r="L348" s="148"/>
      <c r="M348" s="279"/>
      <c r="N348" s="144"/>
    </row>
    <row r="349" spans="1:15">
      <c r="A349" s="280" t="s">
        <v>120</v>
      </c>
      <c r="B349" s="528" t="s">
        <v>71</v>
      </c>
      <c r="C349" s="529"/>
      <c r="D349" s="529"/>
      <c r="E349" s="529"/>
      <c r="F349" s="146"/>
      <c r="G349" s="146"/>
      <c r="H349" s="146"/>
      <c r="I349" s="146"/>
      <c r="J349" s="146"/>
      <c r="K349" s="146"/>
      <c r="L349" s="146"/>
      <c r="M349" s="281"/>
      <c r="N349" s="144"/>
    </row>
    <row r="350" spans="1:15" ht="30.75" customHeight="1" thickBot="1">
      <c r="A350" s="283"/>
      <c r="B350" s="499" t="s">
        <v>613</v>
      </c>
      <c r="C350" s="499"/>
      <c r="D350" s="499"/>
      <c r="E350" s="499"/>
      <c r="F350" s="146"/>
      <c r="G350" s="146"/>
      <c r="H350" s="146"/>
      <c r="I350" s="146"/>
      <c r="J350" s="146"/>
      <c r="K350" s="146"/>
      <c r="L350" s="146"/>
      <c r="M350" s="281"/>
      <c r="N350" s="144"/>
    </row>
    <row r="351" spans="1:15" ht="400" customHeight="1" thickBot="1">
      <c r="A351" s="283"/>
      <c r="B351" s="517" t="s">
        <v>1029</v>
      </c>
      <c r="C351" s="540"/>
      <c r="D351" s="540"/>
      <c r="E351" s="541"/>
      <c r="F351" s="146"/>
      <c r="G351" s="146"/>
      <c r="H351" s="146"/>
      <c r="I351" s="146"/>
      <c r="J351" s="146"/>
      <c r="K351" s="146"/>
      <c r="L351" s="146"/>
      <c r="M351" s="281"/>
      <c r="N351" s="144"/>
    </row>
    <row r="352" spans="1:15" ht="17.25" customHeight="1">
      <c r="A352" s="283"/>
      <c r="B352" s="231"/>
      <c r="C352" s="231"/>
      <c r="D352" s="231"/>
      <c r="E352" s="231"/>
      <c r="F352" s="146"/>
      <c r="G352" s="146"/>
      <c r="H352" s="146"/>
      <c r="I352" s="146"/>
      <c r="J352" s="146"/>
      <c r="K352" s="146"/>
      <c r="L352" s="146"/>
      <c r="M352" s="281"/>
      <c r="N352" s="144"/>
    </row>
    <row r="353" spans="1:14" ht="19">
      <c r="A353" s="287" t="s">
        <v>637</v>
      </c>
      <c r="B353" s="145" t="s">
        <v>119</v>
      </c>
      <c r="C353" s="145"/>
      <c r="D353" s="145"/>
      <c r="E353" s="145"/>
      <c r="F353" s="145"/>
      <c r="G353" s="145"/>
      <c r="H353" s="145"/>
      <c r="I353" s="145"/>
      <c r="J353" s="145"/>
      <c r="K353" s="145"/>
      <c r="L353" s="145"/>
      <c r="M353" s="288"/>
      <c r="N353" s="144"/>
    </row>
    <row r="354" spans="1:14" ht="19">
      <c r="A354" s="289"/>
      <c r="B354" s="114" t="s">
        <v>118</v>
      </c>
      <c r="C354" s="114"/>
      <c r="D354" s="114"/>
      <c r="E354" s="114"/>
      <c r="F354" s="114"/>
      <c r="G354" s="114"/>
      <c r="H354" s="114"/>
      <c r="I354" s="114"/>
      <c r="J354" s="114"/>
      <c r="K354" s="114"/>
      <c r="L354" s="114"/>
      <c r="M354" s="290"/>
      <c r="N354" s="144"/>
    </row>
    <row r="355" spans="1:14" ht="21.75" customHeight="1">
      <c r="A355" s="291" t="s">
        <v>117</v>
      </c>
      <c r="B355" s="143" t="s">
        <v>614</v>
      </c>
      <c r="C355" s="142"/>
      <c r="D355" s="142"/>
      <c r="E355" s="142"/>
      <c r="F355" s="112"/>
      <c r="G355" s="112"/>
      <c r="H355" s="112"/>
      <c r="I355" s="112"/>
      <c r="J355" s="112"/>
      <c r="K355" s="112"/>
      <c r="L355" s="112"/>
      <c r="M355" s="292"/>
      <c r="N355" s="144"/>
    </row>
    <row r="356" spans="1:14" ht="23.25" customHeight="1" thickBot="1">
      <c r="A356" s="293"/>
      <c r="B356" s="543" t="s">
        <v>116</v>
      </c>
      <c r="C356" s="536"/>
      <c r="D356" s="536"/>
      <c r="E356" s="536"/>
      <c r="F356" s="112"/>
      <c r="G356" s="112"/>
      <c r="H356" s="112"/>
      <c r="I356" s="112"/>
      <c r="J356" s="112"/>
      <c r="K356" s="112"/>
      <c r="L356" s="112"/>
      <c r="M356" s="292"/>
      <c r="N356" s="144"/>
    </row>
    <row r="357" spans="1:14" ht="400" customHeight="1" thickBot="1">
      <c r="A357" s="293"/>
      <c r="B357" s="517" t="s">
        <v>884</v>
      </c>
      <c r="C357" s="518"/>
      <c r="D357" s="518"/>
      <c r="E357" s="519"/>
      <c r="F357" s="112"/>
      <c r="G357" s="112"/>
      <c r="H357" s="112"/>
      <c r="I357" s="112"/>
      <c r="J357" s="112"/>
      <c r="K357" s="112"/>
      <c r="L357" s="112"/>
      <c r="M357" s="292"/>
      <c r="N357" s="144"/>
    </row>
    <row r="358" spans="1:14" ht="22.5" customHeight="1">
      <c r="A358" s="293" t="s">
        <v>115</v>
      </c>
      <c r="B358" s="538" t="s">
        <v>615</v>
      </c>
      <c r="C358" s="539"/>
      <c r="D358" s="539"/>
      <c r="E358" s="539"/>
      <c r="F358" s="112"/>
      <c r="G358" s="112"/>
      <c r="H358" s="112"/>
      <c r="I358" s="112"/>
      <c r="J358" s="112"/>
      <c r="K358" s="112"/>
      <c r="L358" s="112"/>
      <c r="M358" s="292"/>
      <c r="N358" s="144"/>
    </row>
    <row r="359" spans="1:14" ht="37" customHeight="1" thickBot="1">
      <c r="A359" s="293"/>
      <c r="B359" s="542" t="s">
        <v>639</v>
      </c>
      <c r="C359" s="537"/>
      <c r="D359" s="537"/>
      <c r="E359" s="537"/>
      <c r="F359" s="112"/>
      <c r="G359" s="112"/>
      <c r="H359" s="112"/>
      <c r="I359" s="112"/>
      <c r="J359" s="112"/>
      <c r="K359" s="112"/>
      <c r="L359" s="112"/>
      <c r="M359" s="292"/>
      <c r="N359" s="144"/>
    </row>
    <row r="360" spans="1:14" ht="400" customHeight="1" thickBot="1">
      <c r="A360" s="293"/>
      <c r="B360" s="517" t="s">
        <v>885</v>
      </c>
      <c r="C360" s="518"/>
      <c r="D360" s="518"/>
      <c r="E360" s="519"/>
      <c r="F360" s="112"/>
      <c r="G360" s="112"/>
      <c r="H360" s="112"/>
      <c r="I360" s="112"/>
      <c r="J360" s="112"/>
      <c r="K360" s="112"/>
      <c r="L360" s="112"/>
      <c r="M360" s="292"/>
      <c r="N360" s="144"/>
    </row>
    <row r="361" spans="1:14">
      <c r="A361" s="294"/>
      <c r="B361" s="141"/>
      <c r="C361" s="112"/>
      <c r="D361" s="112"/>
      <c r="E361" s="112"/>
      <c r="F361" s="112"/>
      <c r="G361" s="112"/>
      <c r="H361" s="112"/>
      <c r="I361" s="112"/>
      <c r="J361" s="112"/>
      <c r="K361" s="112"/>
      <c r="L361" s="112"/>
      <c r="M361" s="292"/>
      <c r="N361" s="144"/>
    </row>
    <row r="362" spans="1:14" ht="19">
      <c r="A362" s="289"/>
      <c r="B362" s="114" t="s">
        <v>114</v>
      </c>
      <c r="C362" s="114"/>
      <c r="D362" s="114"/>
      <c r="E362" s="114"/>
      <c r="F362" s="114"/>
      <c r="G362" s="114"/>
      <c r="H362" s="114"/>
      <c r="I362" s="114"/>
      <c r="J362" s="114"/>
      <c r="K362" s="114"/>
      <c r="L362" s="114"/>
      <c r="M362" s="295"/>
      <c r="N362" s="144"/>
    </row>
    <row r="363" spans="1:14" ht="22.5" customHeight="1">
      <c r="A363" s="293" t="s">
        <v>113</v>
      </c>
      <c r="B363" s="140" t="s">
        <v>616</v>
      </c>
      <c r="C363" s="112"/>
      <c r="D363" s="112"/>
      <c r="E363" s="112"/>
      <c r="F363" s="112"/>
      <c r="G363" s="112"/>
      <c r="H363" s="112"/>
      <c r="I363" s="112"/>
      <c r="J363" s="112"/>
      <c r="K363" s="112"/>
      <c r="L363" s="112"/>
      <c r="M363" s="292"/>
      <c r="N363" s="144"/>
    </row>
    <row r="364" spans="1:14" ht="33.75" customHeight="1" thickBot="1">
      <c r="A364" s="296"/>
      <c r="B364" s="543" t="s">
        <v>112</v>
      </c>
      <c r="C364" s="536"/>
      <c r="D364" s="536"/>
      <c r="E364" s="536"/>
      <c r="F364" s="112"/>
      <c r="G364" s="112"/>
      <c r="H364" s="112"/>
      <c r="I364" s="112"/>
      <c r="J364" s="112"/>
      <c r="K364" s="112"/>
      <c r="L364" s="112"/>
      <c r="M364" s="292"/>
      <c r="N364" s="144"/>
    </row>
    <row r="365" spans="1:14" ht="400" customHeight="1" thickBot="1">
      <c r="A365" s="296"/>
      <c r="B365" s="557" t="s">
        <v>1027</v>
      </c>
      <c r="C365" s="518"/>
      <c r="D365" s="518"/>
      <c r="E365" s="519"/>
      <c r="F365" s="112"/>
      <c r="G365" s="112"/>
      <c r="H365" s="112"/>
      <c r="I365" s="112"/>
      <c r="J365" s="112"/>
      <c r="K365" s="112"/>
      <c r="L365" s="112"/>
      <c r="M365" s="292"/>
      <c r="N365" s="144"/>
    </row>
    <row r="366" spans="1:14" ht="42.75" customHeight="1">
      <c r="A366" s="297" t="s">
        <v>111</v>
      </c>
      <c r="B366" s="555" t="s">
        <v>617</v>
      </c>
      <c r="C366" s="556"/>
      <c r="D366" s="556"/>
      <c r="E366" s="556"/>
      <c r="F366" s="112"/>
      <c r="G366" s="112"/>
      <c r="H366" s="112"/>
      <c r="I366" s="112"/>
      <c r="J366" s="112"/>
      <c r="K366" s="112"/>
      <c r="L366" s="112"/>
      <c r="M366" s="292"/>
      <c r="N366" s="144"/>
    </row>
    <row r="367" spans="1:14" ht="73.5" customHeight="1">
      <c r="A367" s="298"/>
      <c r="B367" s="537" t="s">
        <v>618</v>
      </c>
      <c r="C367" s="537"/>
      <c r="D367" s="537"/>
      <c r="E367" s="537"/>
      <c r="F367" s="112"/>
      <c r="G367" s="112"/>
      <c r="H367" s="112"/>
      <c r="I367" s="112"/>
      <c r="J367" s="112"/>
      <c r="K367" s="112"/>
      <c r="L367" s="112"/>
      <c r="M367" s="292"/>
      <c r="N367" s="144"/>
    </row>
    <row r="368" spans="1:14" ht="48.75" customHeight="1" thickBot="1">
      <c r="A368" s="299"/>
      <c r="B368" s="536" t="s">
        <v>640</v>
      </c>
      <c r="C368" s="536"/>
      <c r="D368" s="536"/>
      <c r="E368" s="536"/>
      <c r="F368" s="112"/>
      <c r="G368" s="112"/>
      <c r="H368" s="112"/>
      <c r="I368" s="112"/>
      <c r="J368" s="112"/>
      <c r="K368" s="112"/>
      <c r="L368" s="112"/>
      <c r="M368" s="292"/>
      <c r="N368" s="144"/>
    </row>
    <row r="369" spans="1:14" ht="32.25" customHeight="1">
      <c r="A369" s="299"/>
      <c r="B369" s="139" t="s">
        <v>110</v>
      </c>
      <c r="C369" s="137" t="s">
        <v>109</v>
      </c>
      <c r="D369" s="137" t="s">
        <v>108</v>
      </c>
      <c r="E369" s="138" t="s">
        <v>107</v>
      </c>
      <c r="F369" s="137" t="s">
        <v>106</v>
      </c>
      <c r="G369" s="136" t="s">
        <v>8</v>
      </c>
      <c r="H369" s="112"/>
      <c r="I369" s="112"/>
      <c r="J369" s="112"/>
      <c r="K369" s="112"/>
      <c r="L369" s="112"/>
      <c r="M369" s="292"/>
      <c r="N369" s="144"/>
    </row>
    <row r="370" spans="1:14" ht="200" customHeight="1">
      <c r="A370" s="299"/>
      <c r="B370" s="134" t="s">
        <v>105</v>
      </c>
      <c r="C370" s="133" t="s">
        <v>104</v>
      </c>
      <c r="D370" s="128" t="s">
        <v>99</v>
      </c>
      <c r="E370" s="133"/>
      <c r="F370" s="488" t="s">
        <v>953</v>
      </c>
      <c r="G370" s="487"/>
      <c r="H370" s="112"/>
      <c r="I370" s="112"/>
      <c r="J370" s="112"/>
      <c r="K370" s="112"/>
      <c r="L370" s="112"/>
      <c r="M370" s="292"/>
      <c r="N370" s="144"/>
    </row>
    <row r="371" spans="1:14" ht="50.25" hidden="1" customHeight="1">
      <c r="A371" s="299"/>
      <c r="B371" s="134" t="s">
        <v>105</v>
      </c>
      <c r="C371" s="133" t="s">
        <v>104</v>
      </c>
      <c r="D371" s="128" t="s">
        <v>99</v>
      </c>
      <c r="E371" s="133"/>
      <c r="F371" s="133"/>
      <c r="G371" s="135"/>
      <c r="H371" s="112"/>
      <c r="I371" s="112"/>
      <c r="J371" s="112"/>
      <c r="K371" s="112"/>
      <c r="L371" s="112"/>
      <c r="M371" s="292"/>
      <c r="N371" s="144"/>
    </row>
    <row r="372" spans="1:14" ht="50.25" hidden="1" customHeight="1">
      <c r="A372" s="299"/>
      <c r="B372" s="134" t="s">
        <v>105</v>
      </c>
      <c r="C372" s="133" t="s">
        <v>104</v>
      </c>
      <c r="D372" s="128" t="s">
        <v>99</v>
      </c>
      <c r="E372" s="133"/>
      <c r="F372" s="133"/>
      <c r="G372" s="135"/>
      <c r="H372" s="112"/>
      <c r="I372" s="112"/>
      <c r="J372" s="112"/>
      <c r="K372" s="112"/>
      <c r="L372" s="112"/>
      <c r="M372" s="292"/>
      <c r="N372" s="144"/>
    </row>
    <row r="373" spans="1:14" ht="50.25" hidden="1" customHeight="1">
      <c r="A373" s="299"/>
      <c r="B373" s="134" t="s">
        <v>105</v>
      </c>
      <c r="C373" s="133" t="s">
        <v>104</v>
      </c>
      <c r="D373" s="128" t="s">
        <v>99</v>
      </c>
      <c r="E373" s="133"/>
      <c r="F373" s="133"/>
      <c r="G373" s="135"/>
      <c r="H373" s="112"/>
      <c r="I373" s="112"/>
      <c r="J373" s="112"/>
      <c r="K373" s="112"/>
      <c r="L373" s="112"/>
      <c r="M373" s="292"/>
      <c r="N373" s="144"/>
    </row>
    <row r="374" spans="1:14" ht="50.25" hidden="1" customHeight="1">
      <c r="A374" s="299"/>
      <c r="B374" s="134" t="s">
        <v>105</v>
      </c>
      <c r="C374" s="133" t="s">
        <v>104</v>
      </c>
      <c r="D374" s="128" t="s">
        <v>99</v>
      </c>
      <c r="E374" s="133"/>
      <c r="F374" s="133"/>
      <c r="G374" s="135"/>
      <c r="H374" s="112"/>
      <c r="I374" s="112"/>
      <c r="J374" s="112"/>
      <c r="K374" s="112"/>
      <c r="L374" s="112"/>
      <c r="M374" s="292"/>
      <c r="N374" s="144"/>
    </row>
    <row r="375" spans="1:14" ht="250" customHeight="1">
      <c r="A375" s="299"/>
      <c r="B375" s="134" t="s">
        <v>103</v>
      </c>
      <c r="C375" s="133" t="s">
        <v>102</v>
      </c>
      <c r="D375" s="128" t="s">
        <v>99</v>
      </c>
      <c r="E375" s="133"/>
      <c r="F375" s="488" t="s">
        <v>954</v>
      </c>
      <c r="G375" s="487"/>
      <c r="H375" s="112"/>
      <c r="I375" s="112"/>
      <c r="J375" s="112"/>
      <c r="K375" s="112"/>
      <c r="L375" s="112"/>
      <c r="M375" s="292"/>
      <c r="N375" s="144"/>
    </row>
    <row r="376" spans="1:14" ht="36" hidden="1" customHeight="1">
      <c r="A376" s="299"/>
      <c r="B376" s="134" t="s">
        <v>103</v>
      </c>
      <c r="C376" s="133" t="s">
        <v>102</v>
      </c>
      <c r="D376" s="128" t="s">
        <v>99</v>
      </c>
      <c r="E376" s="133"/>
      <c r="F376" s="133"/>
      <c r="G376" s="135"/>
      <c r="H376" s="112"/>
      <c r="I376" s="112"/>
      <c r="J376" s="112"/>
      <c r="K376" s="112"/>
      <c r="L376" s="112"/>
      <c r="M376" s="292"/>
      <c r="N376" s="144"/>
    </row>
    <row r="377" spans="1:14" ht="36" hidden="1" customHeight="1">
      <c r="A377" s="299"/>
      <c r="B377" s="134" t="s">
        <v>103</v>
      </c>
      <c r="C377" s="133" t="s">
        <v>102</v>
      </c>
      <c r="D377" s="128" t="s">
        <v>99</v>
      </c>
      <c r="E377" s="133"/>
      <c r="F377" s="133"/>
      <c r="G377" s="135"/>
      <c r="H377" s="112"/>
      <c r="I377" s="112"/>
      <c r="J377" s="112"/>
      <c r="K377" s="112"/>
      <c r="L377" s="112"/>
      <c r="M377" s="292"/>
      <c r="N377" s="144"/>
    </row>
    <row r="378" spans="1:14" ht="36" hidden="1" customHeight="1">
      <c r="A378" s="299"/>
      <c r="B378" s="134" t="s">
        <v>103</v>
      </c>
      <c r="C378" s="133" t="s">
        <v>102</v>
      </c>
      <c r="D378" s="128" t="s">
        <v>99</v>
      </c>
      <c r="E378" s="133"/>
      <c r="F378" s="133"/>
      <c r="G378" s="135"/>
      <c r="H378" s="112"/>
      <c r="I378" s="112"/>
      <c r="J378" s="112"/>
      <c r="K378" s="112"/>
      <c r="L378" s="112"/>
      <c r="M378" s="292"/>
      <c r="N378" s="144"/>
    </row>
    <row r="379" spans="1:14" ht="36" hidden="1" customHeight="1">
      <c r="A379" s="299"/>
      <c r="B379" s="134" t="s">
        <v>103</v>
      </c>
      <c r="C379" s="133" t="s">
        <v>102</v>
      </c>
      <c r="D379" s="128" t="s">
        <v>99</v>
      </c>
      <c r="E379" s="133"/>
      <c r="F379" s="133"/>
      <c r="G379" s="135"/>
      <c r="H379" s="112"/>
      <c r="I379" s="112"/>
      <c r="J379" s="112"/>
      <c r="K379" s="112"/>
      <c r="L379" s="112"/>
      <c r="M379" s="292"/>
      <c r="N379" s="144"/>
    </row>
    <row r="380" spans="1:14" ht="36" hidden="1" customHeight="1">
      <c r="A380" s="299"/>
      <c r="B380" s="134" t="s">
        <v>103</v>
      </c>
      <c r="C380" s="133" t="s">
        <v>102</v>
      </c>
      <c r="D380" s="128" t="s">
        <v>99</v>
      </c>
      <c r="E380" s="133"/>
      <c r="F380" s="133"/>
      <c r="G380" s="135"/>
      <c r="H380" s="112"/>
      <c r="I380" s="112"/>
      <c r="J380" s="112"/>
      <c r="K380" s="112"/>
      <c r="L380" s="112"/>
      <c r="M380" s="292"/>
      <c r="N380" s="144"/>
    </row>
    <row r="381" spans="1:14" ht="36" hidden="1" customHeight="1">
      <c r="A381" s="299"/>
      <c r="B381" s="134" t="s">
        <v>103</v>
      </c>
      <c r="C381" s="133" t="s">
        <v>102</v>
      </c>
      <c r="D381" s="128" t="s">
        <v>99</v>
      </c>
      <c r="E381" s="133"/>
      <c r="F381" s="133"/>
      <c r="G381" s="135"/>
      <c r="H381" s="112"/>
      <c r="I381" s="112"/>
      <c r="J381" s="112"/>
      <c r="K381" s="112"/>
      <c r="L381" s="112"/>
      <c r="M381" s="292"/>
      <c r="N381" s="144"/>
    </row>
    <row r="382" spans="1:14" ht="36" hidden="1" customHeight="1">
      <c r="A382" s="299"/>
      <c r="B382" s="134" t="s">
        <v>103</v>
      </c>
      <c r="C382" s="133" t="s">
        <v>102</v>
      </c>
      <c r="D382" s="128" t="s">
        <v>99</v>
      </c>
      <c r="E382" s="133"/>
      <c r="F382" s="133"/>
      <c r="G382" s="135"/>
      <c r="H382" s="112"/>
      <c r="I382" s="112"/>
      <c r="J382" s="112"/>
      <c r="K382" s="112"/>
      <c r="L382" s="112"/>
      <c r="M382" s="292"/>
      <c r="N382" s="144"/>
    </row>
    <row r="383" spans="1:14" ht="36" hidden="1" customHeight="1">
      <c r="A383" s="299"/>
      <c r="B383" s="134" t="s">
        <v>103</v>
      </c>
      <c r="C383" s="133" t="s">
        <v>102</v>
      </c>
      <c r="D383" s="128" t="s">
        <v>99</v>
      </c>
      <c r="E383" s="133"/>
      <c r="F383" s="133"/>
      <c r="G383" s="135"/>
      <c r="H383" s="112"/>
      <c r="I383" s="112"/>
      <c r="J383" s="112"/>
      <c r="K383" s="112"/>
      <c r="L383" s="112"/>
      <c r="M383" s="292"/>
      <c r="N383" s="144"/>
    </row>
    <row r="384" spans="1:14" ht="36" hidden="1" customHeight="1">
      <c r="A384" s="299"/>
      <c r="B384" s="134" t="s">
        <v>103</v>
      </c>
      <c r="C384" s="133" t="s">
        <v>102</v>
      </c>
      <c r="D384" s="128" t="s">
        <v>99</v>
      </c>
      <c r="E384" s="133"/>
      <c r="F384" s="133"/>
      <c r="G384" s="135"/>
      <c r="H384" s="112"/>
      <c r="I384" s="112"/>
      <c r="J384" s="112"/>
      <c r="K384" s="112"/>
      <c r="L384" s="112"/>
      <c r="M384" s="292"/>
      <c r="N384" s="144"/>
    </row>
    <row r="385" spans="1:14" ht="36" hidden="1" customHeight="1">
      <c r="A385" s="299"/>
      <c r="B385" s="134" t="s">
        <v>103</v>
      </c>
      <c r="C385" s="133" t="s">
        <v>102</v>
      </c>
      <c r="D385" s="128" t="s">
        <v>99</v>
      </c>
      <c r="E385" s="133"/>
      <c r="F385" s="133"/>
      <c r="G385" s="135"/>
      <c r="H385" s="112"/>
      <c r="I385" s="112"/>
      <c r="J385" s="112"/>
      <c r="K385" s="112"/>
      <c r="L385" s="112"/>
      <c r="M385" s="292"/>
      <c r="N385" s="144"/>
    </row>
    <row r="386" spans="1:14" ht="36" hidden="1" customHeight="1">
      <c r="A386" s="299"/>
      <c r="B386" s="134" t="s">
        <v>103</v>
      </c>
      <c r="C386" s="133" t="s">
        <v>102</v>
      </c>
      <c r="D386" s="128" t="s">
        <v>99</v>
      </c>
      <c r="E386" s="133"/>
      <c r="F386" s="133"/>
      <c r="G386" s="135"/>
      <c r="H386" s="112"/>
      <c r="I386" s="112"/>
      <c r="J386" s="112"/>
      <c r="K386" s="112"/>
      <c r="L386" s="112"/>
      <c r="M386" s="292"/>
      <c r="N386" s="144"/>
    </row>
    <row r="387" spans="1:14" ht="36" hidden="1" customHeight="1">
      <c r="A387" s="299"/>
      <c r="B387" s="134" t="s">
        <v>103</v>
      </c>
      <c r="C387" s="133" t="s">
        <v>102</v>
      </c>
      <c r="D387" s="128" t="s">
        <v>99</v>
      </c>
      <c r="E387" s="133"/>
      <c r="F387" s="133"/>
      <c r="G387" s="135"/>
      <c r="H387" s="112"/>
      <c r="I387" s="112"/>
      <c r="J387" s="112"/>
      <c r="K387" s="112"/>
      <c r="L387" s="112"/>
      <c r="M387" s="292"/>
      <c r="N387" s="144"/>
    </row>
    <row r="388" spans="1:14" ht="36" hidden="1" customHeight="1">
      <c r="A388" s="299"/>
      <c r="B388" s="134" t="s">
        <v>103</v>
      </c>
      <c r="C388" s="133" t="s">
        <v>102</v>
      </c>
      <c r="D388" s="128" t="s">
        <v>99</v>
      </c>
      <c r="E388" s="133"/>
      <c r="F388" s="133"/>
      <c r="G388" s="135"/>
      <c r="H388" s="112"/>
      <c r="I388" s="112"/>
      <c r="J388" s="112"/>
      <c r="K388" s="112"/>
      <c r="L388" s="112"/>
      <c r="M388" s="292"/>
      <c r="N388" s="144"/>
    </row>
    <row r="389" spans="1:14" ht="36" hidden="1" customHeight="1">
      <c r="A389" s="299"/>
      <c r="B389" s="134" t="s">
        <v>103</v>
      </c>
      <c r="C389" s="133" t="s">
        <v>102</v>
      </c>
      <c r="D389" s="128" t="s">
        <v>99</v>
      </c>
      <c r="E389" s="133"/>
      <c r="F389" s="133"/>
      <c r="G389" s="135"/>
      <c r="H389" s="112"/>
      <c r="I389" s="112"/>
      <c r="J389" s="112"/>
      <c r="K389" s="112"/>
      <c r="L389" s="112"/>
      <c r="M389" s="292"/>
      <c r="N389" s="144"/>
    </row>
    <row r="390" spans="1:14" ht="224">
      <c r="A390" s="299"/>
      <c r="B390" s="134" t="s">
        <v>101</v>
      </c>
      <c r="C390" s="133" t="s">
        <v>100</v>
      </c>
      <c r="D390" s="128" t="s">
        <v>99</v>
      </c>
      <c r="E390" s="133"/>
      <c r="F390" s="488" t="s">
        <v>955</v>
      </c>
      <c r="G390" s="135"/>
      <c r="H390" s="112"/>
      <c r="I390" s="112"/>
      <c r="J390" s="112"/>
      <c r="K390" s="112"/>
      <c r="L390" s="112"/>
      <c r="M390" s="292"/>
      <c r="N390" s="144"/>
    </row>
    <row r="391" spans="1:14" ht="32" hidden="1">
      <c r="A391" s="299"/>
      <c r="B391" s="134" t="s">
        <v>101</v>
      </c>
      <c r="C391" s="133" t="s">
        <v>100</v>
      </c>
      <c r="D391" s="128" t="s">
        <v>99</v>
      </c>
      <c r="E391" s="133"/>
      <c r="F391" s="133"/>
      <c r="G391" s="135"/>
      <c r="H391" s="112"/>
      <c r="I391" s="112"/>
      <c r="J391" s="112"/>
      <c r="K391" s="112"/>
      <c r="L391" s="112"/>
      <c r="M391" s="292"/>
      <c r="N391" s="144"/>
    </row>
    <row r="392" spans="1:14" ht="32" hidden="1">
      <c r="A392" s="299"/>
      <c r="B392" s="134" t="s">
        <v>101</v>
      </c>
      <c r="C392" s="133" t="s">
        <v>100</v>
      </c>
      <c r="D392" s="128" t="s">
        <v>99</v>
      </c>
      <c r="E392" s="133"/>
      <c r="F392" s="133"/>
      <c r="G392" s="135"/>
      <c r="H392" s="112"/>
      <c r="I392" s="112"/>
      <c r="J392" s="112"/>
      <c r="K392" s="112"/>
      <c r="L392" s="112"/>
      <c r="M392" s="292"/>
      <c r="N392" s="144"/>
    </row>
    <row r="393" spans="1:14" ht="32" hidden="1">
      <c r="A393" s="299"/>
      <c r="B393" s="134" t="s">
        <v>101</v>
      </c>
      <c r="C393" s="133" t="s">
        <v>100</v>
      </c>
      <c r="D393" s="128" t="s">
        <v>99</v>
      </c>
      <c r="E393" s="133"/>
      <c r="F393" s="133"/>
      <c r="G393" s="135"/>
      <c r="H393" s="112"/>
      <c r="I393" s="112"/>
      <c r="J393" s="112"/>
      <c r="K393" s="112"/>
      <c r="L393" s="112"/>
      <c r="M393" s="292"/>
      <c r="N393" s="144"/>
    </row>
    <row r="394" spans="1:14" ht="32" hidden="1">
      <c r="A394" s="299"/>
      <c r="B394" s="134" t="s">
        <v>101</v>
      </c>
      <c r="C394" s="133" t="s">
        <v>100</v>
      </c>
      <c r="D394" s="128" t="s">
        <v>99</v>
      </c>
      <c r="E394" s="133"/>
      <c r="F394" s="133"/>
      <c r="G394" s="135"/>
      <c r="H394" s="112"/>
      <c r="I394" s="112"/>
      <c r="J394" s="112"/>
      <c r="K394" s="112"/>
      <c r="L394" s="112"/>
      <c r="M394" s="292"/>
      <c r="N394" s="144"/>
    </row>
    <row r="395" spans="1:14" ht="409.5" customHeight="1">
      <c r="A395" s="299"/>
      <c r="B395" s="134" t="s">
        <v>98</v>
      </c>
      <c r="C395" s="133" t="s">
        <v>97</v>
      </c>
      <c r="D395" s="128" t="s">
        <v>92</v>
      </c>
      <c r="E395" s="133"/>
      <c r="F395" s="488" t="s">
        <v>956</v>
      </c>
      <c r="G395" s="135"/>
      <c r="H395" s="112"/>
      <c r="I395" s="112"/>
      <c r="J395" s="112"/>
      <c r="K395" s="112"/>
      <c r="L395" s="112"/>
      <c r="M395" s="292"/>
      <c r="N395" s="144"/>
    </row>
    <row r="396" spans="1:14" ht="32" hidden="1">
      <c r="A396" s="299"/>
      <c r="B396" s="134" t="s">
        <v>98</v>
      </c>
      <c r="C396" s="133" t="s">
        <v>97</v>
      </c>
      <c r="D396" s="128" t="s">
        <v>92</v>
      </c>
      <c r="E396" s="133"/>
      <c r="F396" s="133"/>
      <c r="G396" s="135"/>
      <c r="H396" s="112"/>
      <c r="I396" s="112"/>
      <c r="J396" s="112"/>
      <c r="K396" s="112"/>
      <c r="L396" s="112"/>
      <c r="M396" s="292"/>
      <c r="N396" s="144"/>
    </row>
    <row r="397" spans="1:14" ht="32" hidden="1">
      <c r="A397" s="299"/>
      <c r="B397" s="134" t="s">
        <v>98</v>
      </c>
      <c r="C397" s="133" t="s">
        <v>97</v>
      </c>
      <c r="D397" s="128" t="s">
        <v>92</v>
      </c>
      <c r="E397" s="133"/>
      <c r="F397" s="133"/>
      <c r="G397" s="135"/>
      <c r="H397" s="112"/>
      <c r="I397" s="112"/>
      <c r="J397" s="112"/>
      <c r="K397" s="112"/>
      <c r="L397" s="112"/>
      <c r="M397" s="292"/>
      <c r="N397" s="144"/>
    </row>
    <row r="398" spans="1:14" ht="32" hidden="1">
      <c r="A398" s="299"/>
      <c r="B398" s="134" t="s">
        <v>98</v>
      </c>
      <c r="C398" s="133" t="s">
        <v>97</v>
      </c>
      <c r="D398" s="128" t="s">
        <v>92</v>
      </c>
      <c r="E398" s="133"/>
      <c r="F398" s="133"/>
      <c r="G398" s="135"/>
      <c r="H398" s="112"/>
      <c r="I398" s="112"/>
      <c r="J398" s="112"/>
      <c r="K398" s="112"/>
      <c r="L398" s="112"/>
      <c r="M398" s="292"/>
      <c r="N398" s="144"/>
    </row>
    <row r="399" spans="1:14" ht="32" hidden="1">
      <c r="A399" s="299"/>
      <c r="B399" s="134" t="s">
        <v>98</v>
      </c>
      <c r="C399" s="133" t="s">
        <v>97</v>
      </c>
      <c r="D399" s="128" t="s">
        <v>92</v>
      </c>
      <c r="E399" s="133"/>
      <c r="F399" s="133"/>
      <c r="G399" s="135"/>
      <c r="H399" s="112"/>
      <c r="I399" s="112"/>
      <c r="J399" s="112"/>
      <c r="K399" s="112"/>
      <c r="L399" s="112"/>
      <c r="M399" s="292"/>
      <c r="N399" s="144"/>
    </row>
    <row r="400" spans="1:14" ht="32" hidden="1">
      <c r="A400" s="299"/>
      <c r="B400" s="134" t="s">
        <v>98</v>
      </c>
      <c r="C400" s="133" t="s">
        <v>97</v>
      </c>
      <c r="D400" s="128" t="s">
        <v>92</v>
      </c>
      <c r="E400" s="133"/>
      <c r="F400" s="133"/>
      <c r="G400" s="135"/>
      <c r="H400" s="112"/>
      <c r="I400" s="112"/>
      <c r="J400" s="112"/>
      <c r="K400" s="112"/>
      <c r="L400" s="112"/>
      <c r="M400" s="292"/>
      <c r="N400" s="144"/>
    </row>
    <row r="401" spans="1:17" ht="32" hidden="1">
      <c r="A401" s="299"/>
      <c r="B401" s="134" t="s">
        <v>98</v>
      </c>
      <c r="C401" s="133" t="s">
        <v>97</v>
      </c>
      <c r="D401" s="128" t="s">
        <v>92</v>
      </c>
      <c r="E401" s="133"/>
      <c r="F401" s="133"/>
      <c r="G401" s="135"/>
      <c r="H401" s="112"/>
      <c r="I401" s="112"/>
      <c r="J401" s="112"/>
      <c r="K401" s="112"/>
      <c r="L401" s="112"/>
      <c r="M401" s="292"/>
      <c r="N401" s="144"/>
    </row>
    <row r="402" spans="1:17" ht="32" hidden="1">
      <c r="A402" s="299"/>
      <c r="B402" s="134" t="s">
        <v>98</v>
      </c>
      <c r="C402" s="133" t="s">
        <v>97</v>
      </c>
      <c r="D402" s="128" t="s">
        <v>92</v>
      </c>
      <c r="E402" s="133"/>
      <c r="F402" s="133"/>
      <c r="G402" s="135"/>
      <c r="H402" s="112"/>
      <c r="I402" s="112"/>
      <c r="J402" s="112"/>
      <c r="K402" s="112"/>
      <c r="L402" s="112"/>
      <c r="M402" s="292"/>
      <c r="N402" s="144"/>
    </row>
    <row r="403" spans="1:17" ht="32" hidden="1">
      <c r="A403" s="299"/>
      <c r="B403" s="134" t="s">
        <v>98</v>
      </c>
      <c r="C403" s="133" t="s">
        <v>97</v>
      </c>
      <c r="D403" s="128" t="s">
        <v>92</v>
      </c>
      <c r="E403" s="133"/>
      <c r="F403" s="133"/>
      <c r="G403" s="135"/>
      <c r="H403" s="112"/>
      <c r="I403" s="112"/>
      <c r="J403" s="112"/>
      <c r="K403" s="112"/>
      <c r="L403" s="112"/>
      <c r="M403" s="292"/>
      <c r="N403" s="144"/>
    </row>
    <row r="404" spans="1:17" ht="409.6">
      <c r="A404" s="299"/>
      <c r="B404" s="134" t="s">
        <v>96</v>
      </c>
      <c r="C404" s="133" t="s">
        <v>95</v>
      </c>
      <c r="D404" s="128" t="s">
        <v>92</v>
      </c>
      <c r="E404" s="133"/>
      <c r="F404" s="488" t="s">
        <v>957</v>
      </c>
      <c r="G404" s="135"/>
      <c r="H404" s="112"/>
      <c r="I404" s="112"/>
      <c r="J404" s="112"/>
      <c r="K404" s="112"/>
      <c r="L404" s="112"/>
      <c r="M404" s="292"/>
      <c r="N404" s="144"/>
    </row>
    <row r="405" spans="1:17" ht="48" hidden="1">
      <c r="A405" s="299"/>
      <c r="B405" s="134" t="s">
        <v>96</v>
      </c>
      <c r="C405" s="133" t="s">
        <v>95</v>
      </c>
      <c r="D405" s="128" t="s">
        <v>92</v>
      </c>
      <c r="E405" s="133"/>
      <c r="F405" s="133"/>
      <c r="G405" s="135"/>
      <c r="H405" s="112"/>
      <c r="I405" s="112"/>
      <c r="J405" s="112"/>
      <c r="K405" s="112"/>
      <c r="L405" s="112"/>
      <c r="M405" s="292"/>
      <c r="N405" s="144"/>
    </row>
    <row r="406" spans="1:17" ht="48" hidden="1">
      <c r="A406" s="299"/>
      <c r="B406" s="134" t="s">
        <v>96</v>
      </c>
      <c r="C406" s="133" t="s">
        <v>95</v>
      </c>
      <c r="D406" s="128" t="s">
        <v>92</v>
      </c>
      <c r="E406" s="133"/>
      <c r="F406" s="133"/>
      <c r="G406" s="135"/>
      <c r="H406" s="112"/>
      <c r="I406" s="112"/>
      <c r="J406" s="112"/>
      <c r="K406" s="112"/>
      <c r="L406" s="112"/>
      <c r="M406" s="292"/>
      <c r="N406" s="144"/>
    </row>
    <row r="407" spans="1:17" ht="48" hidden="1">
      <c r="A407" s="299"/>
      <c r="B407" s="134" t="s">
        <v>96</v>
      </c>
      <c r="C407" s="133" t="s">
        <v>95</v>
      </c>
      <c r="D407" s="128" t="s">
        <v>92</v>
      </c>
      <c r="E407" s="133"/>
      <c r="F407" s="133"/>
      <c r="G407" s="135"/>
      <c r="H407" s="112"/>
      <c r="I407" s="112"/>
      <c r="J407" s="112"/>
      <c r="K407" s="112"/>
      <c r="L407" s="112"/>
      <c r="M407" s="292"/>
      <c r="N407" s="144"/>
    </row>
    <row r="408" spans="1:17" ht="48" hidden="1">
      <c r="A408" s="299"/>
      <c r="B408" s="134" t="s">
        <v>96</v>
      </c>
      <c r="C408" s="133" t="s">
        <v>95</v>
      </c>
      <c r="D408" s="128" t="s">
        <v>92</v>
      </c>
      <c r="E408" s="133"/>
      <c r="F408" s="133"/>
      <c r="G408" s="135"/>
      <c r="H408" s="112"/>
      <c r="I408" s="112"/>
      <c r="J408" s="112"/>
      <c r="K408" s="112"/>
      <c r="L408" s="112"/>
      <c r="M408" s="292"/>
      <c r="N408" s="144"/>
    </row>
    <row r="409" spans="1:17" ht="48" hidden="1">
      <c r="A409" s="299"/>
      <c r="B409" s="134" t="s">
        <v>96</v>
      </c>
      <c r="C409" s="133" t="s">
        <v>95</v>
      </c>
      <c r="D409" s="128" t="s">
        <v>92</v>
      </c>
      <c r="E409" s="133"/>
      <c r="F409" s="133"/>
      <c r="G409" s="135"/>
      <c r="H409" s="112"/>
      <c r="I409" s="112"/>
      <c r="J409" s="112"/>
      <c r="K409" s="112"/>
      <c r="L409" s="112"/>
      <c r="M409" s="292"/>
      <c r="N409" s="144"/>
    </row>
    <row r="410" spans="1:17" ht="48" hidden="1">
      <c r="A410" s="299"/>
      <c r="B410" s="134" t="s">
        <v>96</v>
      </c>
      <c r="C410" s="133" t="s">
        <v>95</v>
      </c>
      <c r="D410" s="128" t="s">
        <v>92</v>
      </c>
      <c r="E410" s="133"/>
      <c r="F410" s="133"/>
      <c r="G410" s="135"/>
      <c r="H410" s="112"/>
      <c r="I410" s="112"/>
      <c r="J410" s="112"/>
      <c r="K410" s="112"/>
      <c r="L410" s="112"/>
      <c r="M410" s="292"/>
      <c r="N410" s="144"/>
    </row>
    <row r="411" spans="1:17" ht="48" hidden="1">
      <c r="A411" s="299"/>
      <c r="B411" s="134" t="s">
        <v>96</v>
      </c>
      <c r="C411" s="133" t="s">
        <v>95</v>
      </c>
      <c r="D411" s="128" t="s">
        <v>92</v>
      </c>
      <c r="E411" s="133"/>
      <c r="F411" s="133"/>
      <c r="G411" s="135"/>
      <c r="H411" s="112"/>
      <c r="I411" s="112"/>
      <c r="J411" s="112"/>
      <c r="K411" s="112"/>
      <c r="L411" s="112"/>
      <c r="M411" s="292"/>
      <c r="N411" s="144"/>
    </row>
    <row r="412" spans="1:17" ht="48" hidden="1">
      <c r="A412" s="299"/>
      <c r="B412" s="134" t="s">
        <v>96</v>
      </c>
      <c r="C412" s="133" t="s">
        <v>95</v>
      </c>
      <c r="D412" s="128" t="s">
        <v>92</v>
      </c>
      <c r="E412" s="133"/>
      <c r="F412" s="133"/>
      <c r="G412" s="135"/>
      <c r="H412" s="112"/>
      <c r="I412" s="112"/>
      <c r="J412" s="112"/>
      <c r="K412" s="112"/>
      <c r="L412" s="112"/>
      <c r="M412" s="292"/>
      <c r="N412" s="144"/>
    </row>
    <row r="413" spans="1:17" ht="192">
      <c r="A413" s="299"/>
      <c r="B413" s="134" t="s">
        <v>94</v>
      </c>
      <c r="C413" s="133" t="s">
        <v>93</v>
      </c>
      <c r="D413" s="128" t="s">
        <v>92</v>
      </c>
      <c r="E413" s="133"/>
      <c r="F413" s="488" t="s">
        <v>958</v>
      </c>
      <c r="G413" s="135"/>
      <c r="H413" s="112"/>
      <c r="I413" s="112"/>
      <c r="J413" s="112"/>
      <c r="K413" s="112"/>
      <c r="L413" s="112"/>
      <c r="M413" s="292"/>
      <c r="N413" s="144"/>
    </row>
    <row r="414" spans="1:17" ht="48" hidden="1">
      <c r="A414" s="299"/>
      <c r="B414" s="134" t="s">
        <v>94</v>
      </c>
      <c r="C414" s="133" t="s">
        <v>93</v>
      </c>
      <c r="D414" s="128" t="s">
        <v>92</v>
      </c>
      <c r="E414" s="133"/>
      <c r="F414" s="133"/>
      <c r="G414" s="135"/>
      <c r="H414" s="112"/>
      <c r="I414" s="112"/>
      <c r="J414" s="112"/>
      <c r="K414" s="112"/>
      <c r="L414" s="112"/>
      <c r="M414" s="292"/>
      <c r="N414" s="144"/>
    </row>
    <row r="415" spans="1:17" ht="48" hidden="1">
      <c r="A415" s="299"/>
      <c r="B415" s="134" t="s">
        <v>94</v>
      </c>
      <c r="C415" s="133" t="s">
        <v>93</v>
      </c>
      <c r="D415" s="128" t="s">
        <v>92</v>
      </c>
      <c r="E415" s="133"/>
      <c r="F415" s="133"/>
      <c r="G415" s="135"/>
      <c r="H415" s="112"/>
      <c r="I415" s="112"/>
      <c r="J415" s="112"/>
      <c r="K415" s="112"/>
      <c r="L415" s="112"/>
      <c r="M415" s="292"/>
      <c r="N415" s="144"/>
    </row>
    <row r="416" spans="1:17" ht="48" hidden="1">
      <c r="A416" s="299"/>
      <c r="B416" s="134" t="s">
        <v>94</v>
      </c>
      <c r="C416" s="133" t="s">
        <v>93</v>
      </c>
      <c r="D416" s="128" t="s">
        <v>92</v>
      </c>
      <c r="E416" s="133"/>
      <c r="F416" s="133"/>
      <c r="G416" s="135"/>
      <c r="H416" s="112"/>
      <c r="I416" s="112"/>
      <c r="J416" s="112"/>
      <c r="K416" s="112"/>
      <c r="L416" s="112"/>
      <c r="M416" s="292"/>
      <c r="N416" s="120"/>
      <c r="O416" s="119"/>
      <c r="P416" s="119"/>
      <c r="Q416" s="119"/>
    </row>
    <row r="417" spans="1:17" ht="224">
      <c r="A417" s="299"/>
      <c r="B417" s="134" t="s">
        <v>91</v>
      </c>
      <c r="C417" s="133" t="s">
        <v>90</v>
      </c>
      <c r="D417" s="128" t="s">
        <v>85</v>
      </c>
      <c r="E417" s="133"/>
      <c r="F417" s="488" t="s">
        <v>959</v>
      </c>
      <c r="G417" s="135"/>
      <c r="H417" s="112"/>
      <c r="I417" s="112"/>
      <c r="J417" s="112"/>
      <c r="K417" s="112"/>
      <c r="L417" s="112"/>
      <c r="M417" s="292"/>
      <c r="N417" s="255"/>
      <c r="O417" s="119"/>
      <c r="P417" s="119"/>
      <c r="Q417" s="119"/>
    </row>
    <row r="418" spans="1:17" ht="288">
      <c r="A418" s="299"/>
      <c r="B418" s="134" t="s">
        <v>89</v>
      </c>
      <c r="C418" s="133" t="s">
        <v>88</v>
      </c>
      <c r="D418" s="128" t="s">
        <v>85</v>
      </c>
      <c r="E418" s="133"/>
      <c r="F418" s="488" t="s">
        <v>960</v>
      </c>
      <c r="G418" s="135"/>
      <c r="H418" s="112"/>
      <c r="I418" s="112"/>
      <c r="J418" s="112"/>
      <c r="K418" s="112"/>
      <c r="L418" s="112"/>
      <c r="M418" s="292"/>
      <c r="N418" s="21"/>
      <c r="O418" s="120"/>
      <c r="P418" s="119"/>
      <c r="Q418" s="119"/>
    </row>
    <row r="419" spans="1:17" ht="48" hidden="1">
      <c r="A419" s="299"/>
      <c r="B419" s="134" t="s">
        <v>89</v>
      </c>
      <c r="C419" s="133" t="s">
        <v>88</v>
      </c>
      <c r="D419" s="128" t="s">
        <v>85</v>
      </c>
      <c r="E419" s="133"/>
      <c r="F419" s="127"/>
      <c r="G419" s="126"/>
      <c r="H419" s="112"/>
      <c r="I419" s="112"/>
      <c r="J419" s="112"/>
      <c r="K419" s="112"/>
      <c r="L419" s="112"/>
      <c r="M419" s="292"/>
      <c r="N419" s="21"/>
      <c r="O419" s="120"/>
      <c r="P419" s="119"/>
      <c r="Q419" s="119"/>
    </row>
    <row r="420" spans="1:17" ht="48" hidden="1">
      <c r="A420" s="299"/>
      <c r="B420" s="134" t="s">
        <v>89</v>
      </c>
      <c r="C420" s="133" t="s">
        <v>88</v>
      </c>
      <c r="D420" s="128" t="s">
        <v>85</v>
      </c>
      <c r="E420" s="133"/>
      <c r="F420" s="127"/>
      <c r="G420" s="126"/>
      <c r="H420" s="112"/>
      <c r="I420" s="112"/>
      <c r="J420" s="112"/>
      <c r="K420" s="112"/>
      <c r="L420" s="112"/>
      <c r="M420" s="292"/>
      <c r="N420" s="21"/>
      <c r="O420" s="120"/>
      <c r="P420" s="119"/>
      <c r="Q420" s="119"/>
    </row>
    <row r="421" spans="1:17" ht="48" hidden="1">
      <c r="A421" s="299"/>
      <c r="B421" s="134" t="s">
        <v>89</v>
      </c>
      <c r="C421" s="133" t="s">
        <v>88</v>
      </c>
      <c r="D421" s="128" t="s">
        <v>85</v>
      </c>
      <c r="E421" s="133"/>
      <c r="F421" s="127"/>
      <c r="G421" s="126"/>
      <c r="H421" s="112"/>
      <c r="I421" s="112"/>
      <c r="J421" s="112"/>
      <c r="K421" s="112"/>
      <c r="L421" s="112"/>
      <c r="M421" s="292"/>
      <c r="N421" s="21"/>
      <c r="O421" s="120"/>
      <c r="P421" s="119"/>
      <c r="Q421" s="119"/>
    </row>
    <row r="422" spans="1:17" ht="150" customHeight="1" thickBot="1">
      <c r="A422" s="299"/>
      <c r="B422" s="125" t="s">
        <v>87</v>
      </c>
      <c r="C422" s="123" t="s">
        <v>86</v>
      </c>
      <c r="D422" s="124" t="s">
        <v>85</v>
      </c>
      <c r="E422" s="123"/>
      <c r="F422" s="489" t="s">
        <v>961</v>
      </c>
      <c r="G422" s="122"/>
      <c r="H422" s="112"/>
      <c r="I422" s="112"/>
      <c r="J422" s="112"/>
      <c r="K422" s="112"/>
      <c r="L422" s="112"/>
      <c r="M422" s="292"/>
      <c r="N422" s="21"/>
      <c r="O422" s="120"/>
      <c r="P422" s="119"/>
      <c r="Q422" s="119"/>
    </row>
    <row r="423" spans="1:17" ht="75.75" hidden="1" customHeight="1" thickBot="1">
      <c r="A423" s="299"/>
      <c r="B423" s="132" t="s">
        <v>87</v>
      </c>
      <c r="C423" s="130" t="s">
        <v>86</v>
      </c>
      <c r="D423" s="131" t="s">
        <v>85</v>
      </c>
      <c r="E423" s="130"/>
      <c r="F423" s="130"/>
      <c r="G423" s="129"/>
      <c r="H423" s="112"/>
      <c r="I423" s="112"/>
      <c r="J423" s="112"/>
      <c r="K423" s="112"/>
      <c r="L423" s="112"/>
      <c r="M423" s="292"/>
      <c r="N423" s="21"/>
      <c r="O423" s="120"/>
      <c r="P423" s="119"/>
      <c r="Q423" s="119"/>
    </row>
    <row r="424" spans="1:17" ht="82.5" hidden="1" customHeight="1" thickBot="1">
      <c r="A424" s="299"/>
      <c r="B424" s="125" t="s">
        <v>87</v>
      </c>
      <c r="C424" s="127" t="s">
        <v>86</v>
      </c>
      <c r="D424" s="128" t="s">
        <v>85</v>
      </c>
      <c r="E424" s="127"/>
      <c r="F424" s="127"/>
      <c r="G424" s="126"/>
      <c r="H424" s="112"/>
      <c r="I424" s="112"/>
      <c r="J424" s="112"/>
      <c r="K424" s="112"/>
      <c r="L424" s="112"/>
      <c r="M424" s="292"/>
      <c r="N424" s="21"/>
      <c r="O424" s="120"/>
      <c r="P424" s="119"/>
      <c r="Q424" s="119"/>
    </row>
    <row r="425" spans="1:17" ht="85.5" hidden="1" customHeight="1" thickBot="1">
      <c r="A425" s="299"/>
      <c r="B425" s="125" t="s">
        <v>87</v>
      </c>
      <c r="C425" s="123" t="s">
        <v>86</v>
      </c>
      <c r="D425" s="124" t="s">
        <v>85</v>
      </c>
      <c r="E425" s="123"/>
      <c r="F425" s="123"/>
      <c r="G425" s="122"/>
      <c r="H425" s="112"/>
      <c r="I425" s="112"/>
      <c r="J425" s="112"/>
      <c r="K425" s="112"/>
      <c r="L425" s="112"/>
      <c r="M425" s="292"/>
      <c r="N425" s="121"/>
      <c r="O425" s="120"/>
      <c r="P425" s="119"/>
      <c r="Q425" s="119"/>
    </row>
    <row r="426" spans="1:17">
      <c r="A426" s="299"/>
      <c r="B426" s="112"/>
      <c r="C426" s="112"/>
      <c r="D426" s="112"/>
      <c r="E426" s="112"/>
      <c r="F426" s="112"/>
      <c r="G426" s="112"/>
      <c r="H426" s="112"/>
      <c r="I426" s="112"/>
      <c r="J426" s="112"/>
      <c r="K426" s="112"/>
      <c r="L426" s="112"/>
      <c r="M426" s="292"/>
      <c r="N426" s="256"/>
    </row>
    <row r="427" spans="1:17" ht="19">
      <c r="A427" s="289"/>
      <c r="B427" s="114" t="s">
        <v>84</v>
      </c>
      <c r="C427" s="114"/>
      <c r="D427" s="114"/>
      <c r="E427" s="114"/>
      <c r="F427" s="114"/>
      <c r="G427" s="114"/>
      <c r="H427" s="114"/>
      <c r="I427" s="114"/>
      <c r="J427" s="114"/>
      <c r="K427" s="114"/>
      <c r="L427" s="114"/>
      <c r="M427" s="295"/>
      <c r="N427" s="144"/>
    </row>
    <row r="428" spans="1:17" ht="24" customHeight="1">
      <c r="A428" s="294" t="s">
        <v>83</v>
      </c>
      <c r="B428" s="117" t="s">
        <v>619</v>
      </c>
      <c r="C428" s="112"/>
      <c r="D428" s="112"/>
      <c r="E428" s="112"/>
      <c r="F428" s="112"/>
      <c r="G428" s="112"/>
      <c r="H428" s="112"/>
      <c r="I428" s="112"/>
      <c r="J428" s="112"/>
      <c r="K428" s="112"/>
      <c r="L428" s="112"/>
      <c r="M428" s="292"/>
      <c r="N428" s="144"/>
    </row>
    <row r="429" spans="1:17" ht="64" customHeight="1" thickBot="1">
      <c r="A429" s="294"/>
      <c r="B429" s="560" t="s">
        <v>641</v>
      </c>
      <c r="C429" s="561"/>
      <c r="D429" s="561"/>
      <c r="E429" s="561"/>
      <c r="F429" s="112"/>
      <c r="G429" s="112"/>
      <c r="H429" s="112"/>
      <c r="I429" s="112"/>
      <c r="J429" s="112"/>
      <c r="K429" s="112"/>
      <c r="L429" s="112"/>
      <c r="M429" s="292"/>
      <c r="N429" s="144"/>
    </row>
    <row r="430" spans="1:17" ht="100" customHeight="1" thickBot="1">
      <c r="A430" s="294"/>
      <c r="B430" s="517" t="s">
        <v>886</v>
      </c>
      <c r="C430" s="518"/>
      <c r="D430" s="518"/>
      <c r="E430" s="519"/>
      <c r="F430" s="112"/>
      <c r="G430" s="112"/>
      <c r="H430" s="112"/>
      <c r="I430" s="112"/>
      <c r="J430" s="112"/>
      <c r="K430" s="112"/>
      <c r="L430" s="112"/>
      <c r="M430" s="292"/>
      <c r="N430" s="144"/>
    </row>
    <row r="431" spans="1:17" ht="24.75" customHeight="1">
      <c r="A431" s="294" t="s">
        <v>82</v>
      </c>
      <c r="B431" s="116" t="s">
        <v>620</v>
      </c>
      <c r="C431" s="115"/>
      <c r="D431" s="115"/>
      <c r="E431" s="115"/>
      <c r="F431" s="112"/>
      <c r="G431" s="112"/>
      <c r="H431" s="112"/>
      <c r="I431" s="112"/>
      <c r="J431" s="112"/>
      <c r="K431" s="112"/>
      <c r="L431" s="112"/>
      <c r="M431" s="292"/>
      <c r="N431" s="144"/>
    </row>
    <row r="432" spans="1:17" ht="34.5" customHeight="1" thickBot="1">
      <c r="A432" s="294"/>
      <c r="B432" s="558" t="s">
        <v>81</v>
      </c>
      <c r="C432" s="559"/>
      <c r="D432" s="559"/>
      <c r="E432" s="559"/>
      <c r="F432" s="112"/>
      <c r="G432" s="112"/>
      <c r="H432" s="112"/>
      <c r="I432" s="112"/>
      <c r="J432" s="112"/>
      <c r="K432" s="112"/>
      <c r="L432" s="112"/>
      <c r="M432" s="292"/>
      <c r="N432" s="144"/>
    </row>
    <row r="433" spans="1:14" ht="58.5" customHeight="1" thickBot="1">
      <c r="A433" s="294"/>
      <c r="B433" s="517" t="s">
        <v>887</v>
      </c>
      <c r="C433" s="518"/>
      <c r="D433" s="518"/>
      <c r="E433" s="519"/>
      <c r="F433" s="112"/>
      <c r="G433" s="112"/>
      <c r="H433" s="112"/>
      <c r="I433" s="112"/>
      <c r="J433" s="112"/>
      <c r="K433" s="112"/>
      <c r="L433" s="112"/>
      <c r="M433" s="292"/>
      <c r="N433" s="144"/>
    </row>
    <row r="434" spans="1:14">
      <c r="A434" s="299"/>
      <c r="B434" s="112"/>
      <c r="C434" s="112"/>
      <c r="D434" s="112"/>
      <c r="E434" s="112"/>
      <c r="F434" s="112"/>
      <c r="G434" s="112"/>
      <c r="H434" s="112"/>
      <c r="I434" s="112"/>
      <c r="J434" s="112"/>
      <c r="K434" s="112"/>
      <c r="L434" s="112"/>
      <c r="M434" s="292"/>
      <c r="N434" s="144"/>
    </row>
    <row r="435" spans="1:14" ht="19">
      <c r="A435" s="289"/>
      <c r="B435" s="114" t="s">
        <v>80</v>
      </c>
      <c r="C435" s="114"/>
      <c r="D435" s="114"/>
      <c r="E435" s="114"/>
      <c r="F435" s="114"/>
      <c r="G435" s="114"/>
      <c r="H435" s="114"/>
      <c r="I435" s="114"/>
      <c r="J435" s="114"/>
      <c r="K435" s="114"/>
      <c r="L435" s="114"/>
      <c r="M435" s="295"/>
      <c r="N435" s="144"/>
    </row>
    <row r="436" spans="1:14" ht="21.75" customHeight="1">
      <c r="A436" s="294" t="s">
        <v>79</v>
      </c>
      <c r="B436" s="551" t="s">
        <v>621</v>
      </c>
      <c r="C436" s="552"/>
      <c r="D436" s="552"/>
      <c r="E436" s="552"/>
      <c r="F436" s="112"/>
      <c r="G436" s="112"/>
      <c r="H436" s="112"/>
      <c r="I436" s="112"/>
      <c r="J436" s="112"/>
      <c r="K436" s="112"/>
      <c r="L436" s="112"/>
      <c r="M436" s="292"/>
      <c r="N436" s="144"/>
    </row>
    <row r="437" spans="1:14" ht="20.25" customHeight="1" thickBot="1">
      <c r="A437" s="294"/>
      <c r="B437" s="553" t="s">
        <v>78</v>
      </c>
      <c r="C437" s="554"/>
      <c r="D437" s="554"/>
      <c r="E437" s="554"/>
      <c r="F437" s="112"/>
      <c r="G437" s="112"/>
      <c r="H437" s="112"/>
      <c r="I437" s="112"/>
      <c r="J437" s="112"/>
      <c r="K437" s="112"/>
      <c r="L437" s="112"/>
      <c r="M437" s="292"/>
      <c r="N437" s="144"/>
    </row>
    <row r="438" spans="1:14" ht="100" customHeight="1" thickBot="1">
      <c r="A438" s="294"/>
      <c r="B438" s="517" t="s">
        <v>888</v>
      </c>
      <c r="C438" s="518"/>
      <c r="D438" s="518"/>
      <c r="E438" s="519"/>
      <c r="F438" s="112"/>
      <c r="G438" s="112"/>
      <c r="H438" s="112"/>
      <c r="I438" s="112"/>
      <c r="J438" s="112"/>
      <c r="K438" s="112"/>
      <c r="L438" s="112"/>
      <c r="M438" s="292"/>
      <c r="N438" s="144"/>
    </row>
    <row r="439" spans="1:14" ht="16.5" customHeight="1">
      <c r="A439" s="299"/>
      <c r="B439" s="112"/>
      <c r="C439" s="112"/>
      <c r="D439" s="112"/>
      <c r="E439" s="112"/>
      <c r="F439" s="112"/>
      <c r="G439" s="112"/>
      <c r="H439" s="112"/>
      <c r="I439" s="112"/>
      <c r="J439" s="112"/>
      <c r="K439" s="112"/>
      <c r="L439" s="112"/>
      <c r="M439" s="292"/>
      <c r="N439" s="144"/>
    </row>
    <row r="440" spans="1:14" ht="19">
      <c r="A440" s="289"/>
      <c r="B440" s="114" t="s">
        <v>73</v>
      </c>
      <c r="C440" s="114"/>
      <c r="D440" s="114"/>
      <c r="E440" s="114"/>
      <c r="F440" s="114"/>
      <c r="G440" s="114"/>
      <c r="H440" s="114"/>
      <c r="I440" s="114"/>
      <c r="J440" s="114"/>
      <c r="K440" s="114"/>
      <c r="L440" s="114"/>
      <c r="M440" s="295"/>
      <c r="N440" s="144"/>
    </row>
    <row r="441" spans="1:14" ht="24.75" customHeight="1">
      <c r="A441" s="294" t="s">
        <v>77</v>
      </c>
      <c r="B441" s="551" t="s">
        <v>71</v>
      </c>
      <c r="C441" s="552"/>
      <c r="D441" s="552"/>
      <c r="E441" s="552"/>
      <c r="F441" s="112"/>
      <c r="G441" s="112"/>
      <c r="H441" s="112"/>
      <c r="I441" s="112"/>
      <c r="J441" s="112"/>
      <c r="K441" s="112"/>
      <c r="L441" s="112"/>
      <c r="M441" s="292"/>
      <c r="N441" s="144"/>
    </row>
    <row r="442" spans="1:14" ht="33" customHeight="1" thickBot="1">
      <c r="A442" s="294"/>
      <c r="B442" s="543" t="s">
        <v>622</v>
      </c>
      <c r="C442" s="536"/>
      <c r="D442" s="536"/>
      <c r="E442" s="536"/>
      <c r="F442" s="112"/>
      <c r="G442" s="112"/>
      <c r="H442" s="112"/>
      <c r="I442" s="112"/>
      <c r="J442" s="112"/>
      <c r="K442" s="112"/>
      <c r="L442" s="112"/>
      <c r="M442" s="292"/>
      <c r="N442" s="144"/>
    </row>
    <row r="443" spans="1:14" ht="63" customHeight="1" thickBot="1">
      <c r="A443" s="294"/>
      <c r="B443" s="517" t="s">
        <v>1030</v>
      </c>
      <c r="C443" s="518"/>
      <c r="D443" s="518"/>
      <c r="E443" s="519"/>
      <c r="F443" s="112"/>
      <c r="G443" s="112"/>
      <c r="H443" s="112"/>
      <c r="I443" s="112"/>
      <c r="J443" s="112"/>
      <c r="K443" s="112"/>
      <c r="L443" s="112"/>
      <c r="M443" s="292"/>
      <c r="N443" s="144"/>
    </row>
    <row r="444" spans="1:14">
      <c r="A444" s="294"/>
      <c r="B444" s="113"/>
      <c r="C444" s="112"/>
      <c r="D444" s="112"/>
      <c r="E444" s="112"/>
      <c r="F444" s="112"/>
      <c r="G444" s="112"/>
      <c r="H444" s="112"/>
      <c r="I444" s="112"/>
      <c r="J444" s="112"/>
      <c r="K444" s="112"/>
      <c r="L444" s="112"/>
      <c r="M444" s="292"/>
      <c r="N444" s="144"/>
    </row>
    <row r="445" spans="1:14" ht="19">
      <c r="A445" s="300" t="s">
        <v>642</v>
      </c>
      <c r="B445" s="111" t="s">
        <v>7</v>
      </c>
      <c r="C445" s="111"/>
      <c r="D445" s="110"/>
      <c r="E445" s="110"/>
      <c r="F445" s="110"/>
      <c r="G445" s="110"/>
      <c r="H445" s="110"/>
      <c r="I445" s="110"/>
      <c r="J445" s="110"/>
      <c r="K445" s="110"/>
      <c r="L445" s="110"/>
      <c r="M445" s="301"/>
      <c r="N445" s="144"/>
    </row>
    <row r="446" spans="1:14" ht="22.5" customHeight="1">
      <c r="A446" s="302" t="s">
        <v>76</v>
      </c>
      <c r="B446" s="108" t="s">
        <v>643</v>
      </c>
      <c r="C446" s="105"/>
      <c r="D446" s="107"/>
      <c r="E446" s="107"/>
      <c r="F446" s="107"/>
      <c r="G446" s="107"/>
      <c r="H446" s="107"/>
      <c r="I446" s="107"/>
      <c r="J446" s="107"/>
      <c r="K446" s="107"/>
      <c r="L446" s="107"/>
      <c r="M446" s="303"/>
      <c r="N446" s="144"/>
    </row>
    <row r="447" spans="1:14" ht="31.5" customHeight="1" thickBot="1">
      <c r="A447" s="302"/>
      <c r="B447" s="566" t="s">
        <v>623</v>
      </c>
      <c r="C447" s="567"/>
      <c r="D447" s="567"/>
      <c r="E447" s="567"/>
      <c r="F447" s="107"/>
      <c r="G447" s="107"/>
      <c r="H447" s="107"/>
      <c r="I447" s="107"/>
      <c r="J447" s="107"/>
      <c r="K447" s="107"/>
      <c r="L447" s="107"/>
      <c r="M447" s="303"/>
      <c r="N447" s="144"/>
    </row>
    <row r="448" spans="1:14" ht="400" customHeight="1" thickBot="1">
      <c r="A448" s="302"/>
      <c r="B448" s="517" t="s">
        <v>889</v>
      </c>
      <c r="C448" s="518"/>
      <c r="D448" s="518"/>
      <c r="E448" s="519"/>
      <c r="F448" s="107"/>
      <c r="G448" s="107"/>
      <c r="H448" s="107"/>
      <c r="I448" s="107"/>
      <c r="J448" s="107"/>
      <c r="K448" s="107"/>
      <c r="L448" s="107"/>
      <c r="M448" s="303"/>
      <c r="N448" s="144"/>
    </row>
    <row r="449" spans="1:14" ht="22.5" customHeight="1">
      <c r="A449" s="302" t="s">
        <v>75</v>
      </c>
      <c r="B449" s="108" t="s">
        <v>74</v>
      </c>
      <c r="C449" s="105"/>
      <c r="D449" s="107"/>
      <c r="E449" s="107"/>
      <c r="F449" s="107"/>
      <c r="G449" s="107"/>
      <c r="H449" s="107"/>
      <c r="I449" s="107"/>
      <c r="J449" s="107"/>
      <c r="K449" s="107"/>
      <c r="L449" s="107"/>
      <c r="M449" s="303"/>
      <c r="N449" s="144"/>
    </row>
    <row r="450" spans="1:14" ht="30.75" customHeight="1" thickBot="1">
      <c r="A450" s="302"/>
      <c r="B450" s="566" t="s">
        <v>624</v>
      </c>
      <c r="C450" s="567"/>
      <c r="D450" s="567"/>
      <c r="E450" s="567"/>
      <c r="F450" s="107"/>
      <c r="G450" s="107"/>
      <c r="H450" s="107"/>
      <c r="I450" s="107"/>
      <c r="J450" s="107"/>
      <c r="K450" s="107"/>
      <c r="L450" s="107"/>
      <c r="M450" s="303"/>
      <c r="N450" s="144"/>
    </row>
    <row r="451" spans="1:14" ht="400" customHeight="1" thickBot="1">
      <c r="A451" s="302"/>
      <c r="B451" s="517" t="s">
        <v>890</v>
      </c>
      <c r="C451" s="518"/>
      <c r="D451" s="518"/>
      <c r="E451" s="519"/>
      <c r="F451" s="107"/>
      <c r="G451" s="107"/>
      <c r="H451" s="107"/>
      <c r="I451" s="107"/>
      <c r="J451" s="107"/>
      <c r="K451" s="107"/>
      <c r="L451" s="107"/>
      <c r="M451" s="303"/>
      <c r="N451" s="144"/>
    </row>
    <row r="452" spans="1:14" ht="19" customHeight="1">
      <c r="A452" s="304"/>
      <c r="B452" s="107"/>
      <c r="C452" s="107"/>
      <c r="D452" s="107"/>
      <c r="E452" s="107"/>
      <c r="F452" s="107"/>
      <c r="G452" s="107"/>
      <c r="H452" s="107"/>
      <c r="I452" s="107"/>
      <c r="J452" s="107"/>
      <c r="K452" s="107"/>
      <c r="L452" s="107"/>
      <c r="M452" s="303"/>
      <c r="N452" s="144"/>
    </row>
    <row r="453" spans="1:14" ht="19">
      <c r="A453" s="305"/>
      <c r="B453" s="109" t="s">
        <v>73</v>
      </c>
      <c r="C453" s="109"/>
      <c r="D453" s="109"/>
      <c r="E453" s="109"/>
      <c r="F453" s="109"/>
      <c r="G453" s="109"/>
      <c r="H453" s="109"/>
      <c r="I453" s="109"/>
      <c r="J453" s="109"/>
      <c r="K453" s="109"/>
      <c r="L453" s="109"/>
      <c r="M453" s="306"/>
      <c r="N453" s="144"/>
    </row>
    <row r="454" spans="1:14" ht="24.75" customHeight="1">
      <c r="A454" s="304" t="s">
        <v>72</v>
      </c>
      <c r="B454" s="108" t="s">
        <v>71</v>
      </c>
      <c r="C454" s="108"/>
      <c r="D454" s="108"/>
      <c r="E454" s="108"/>
      <c r="F454" s="107"/>
      <c r="G454" s="107"/>
      <c r="H454" s="107"/>
      <c r="I454" s="107"/>
      <c r="J454" s="107"/>
      <c r="K454" s="107"/>
      <c r="L454" s="107"/>
      <c r="M454" s="303"/>
      <c r="N454" s="144"/>
    </row>
    <row r="455" spans="1:14" ht="33.75" customHeight="1" thickBot="1">
      <c r="A455" s="304"/>
      <c r="B455" s="564" t="s">
        <v>625</v>
      </c>
      <c r="C455" s="565"/>
      <c r="D455" s="565"/>
      <c r="E455" s="565"/>
      <c r="F455" s="107"/>
      <c r="G455" s="107"/>
      <c r="H455" s="107"/>
      <c r="I455" s="107"/>
      <c r="J455" s="107"/>
      <c r="K455" s="107"/>
      <c r="L455" s="107"/>
      <c r="M455" s="303"/>
      <c r="N455" s="144"/>
    </row>
    <row r="456" spans="1:14" ht="400" customHeight="1" thickBot="1">
      <c r="A456" s="304"/>
      <c r="B456" s="517" t="s">
        <v>996</v>
      </c>
      <c r="C456" s="518"/>
      <c r="D456" s="518"/>
      <c r="E456" s="519"/>
      <c r="F456" s="107"/>
      <c r="G456" s="107"/>
      <c r="H456" s="107"/>
      <c r="I456" s="107"/>
      <c r="J456" s="107"/>
      <c r="K456" s="107"/>
      <c r="L456" s="107"/>
      <c r="M456" s="303"/>
      <c r="N456" s="144"/>
    </row>
    <row r="457" spans="1:14">
      <c r="A457" s="302"/>
      <c r="B457" s="106"/>
      <c r="C457" s="105"/>
      <c r="D457" s="105"/>
      <c r="E457" s="105"/>
      <c r="F457" s="104"/>
      <c r="G457" s="104"/>
      <c r="H457" s="104"/>
      <c r="I457" s="104"/>
      <c r="J457" s="104"/>
      <c r="K457" s="104"/>
      <c r="L457" s="104"/>
      <c r="M457" s="307"/>
      <c r="N457" s="144"/>
    </row>
    <row r="458" spans="1:14" ht="19">
      <c r="A458" s="308" t="s">
        <v>644</v>
      </c>
      <c r="B458" s="103" t="s">
        <v>70</v>
      </c>
      <c r="C458" s="103"/>
      <c r="D458" s="103"/>
      <c r="E458" s="103"/>
      <c r="F458" s="103"/>
      <c r="G458" s="103"/>
      <c r="H458" s="103"/>
      <c r="I458" s="103"/>
      <c r="J458" s="103"/>
      <c r="K458" s="103"/>
      <c r="L458" s="103"/>
      <c r="M458" s="309"/>
      <c r="N458" s="144"/>
    </row>
    <row r="459" spans="1:14" ht="25.5" customHeight="1">
      <c r="A459" s="261" t="s">
        <v>69</v>
      </c>
      <c r="B459" s="102" t="s">
        <v>68</v>
      </c>
      <c r="C459" s="91"/>
      <c r="D459" s="85"/>
      <c r="E459" s="85"/>
      <c r="F459" s="85"/>
      <c r="G459" s="85"/>
      <c r="H459" s="85"/>
      <c r="I459" s="85"/>
      <c r="J459" s="85"/>
      <c r="K459" s="85"/>
      <c r="L459" s="85"/>
      <c r="M459" s="259"/>
      <c r="N459" s="144"/>
    </row>
    <row r="460" spans="1:14" ht="19" customHeight="1" thickBot="1">
      <c r="A460" s="261"/>
      <c r="B460" s="101" t="s">
        <v>626</v>
      </c>
      <c r="C460" s="100"/>
      <c r="D460" s="85"/>
      <c r="E460" s="85"/>
      <c r="F460" s="85"/>
      <c r="G460" s="85"/>
      <c r="H460" s="85"/>
      <c r="I460" s="85"/>
      <c r="J460" s="85"/>
      <c r="K460" s="85"/>
      <c r="L460" s="85"/>
      <c r="M460" s="259"/>
      <c r="N460" s="144"/>
    </row>
    <row r="461" spans="1:14" ht="33" customHeight="1" thickBot="1">
      <c r="A461" s="260"/>
      <c r="B461" s="517" t="s">
        <v>891</v>
      </c>
      <c r="C461" s="518"/>
      <c r="D461" s="518"/>
      <c r="E461" s="519"/>
      <c r="F461" s="85"/>
      <c r="G461" s="85"/>
      <c r="H461" s="85"/>
      <c r="I461" s="85"/>
      <c r="J461" s="85"/>
      <c r="K461" s="85"/>
      <c r="L461" s="85"/>
      <c r="M461" s="259"/>
      <c r="N461" s="144"/>
    </row>
    <row r="462" spans="1:14" ht="25.5" customHeight="1">
      <c r="A462" s="261" t="s">
        <v>67</v>
      </c>
      <c r="B462" s="102" t="s">
        <v>66</v>
      </c>
      <c r="C462" s="91"/>
      <c r="D462" s="85"/>
      <c r="E462" s="85"/>
      <c r="F462" s="85"/>
      <c r="G462" s="85"/>
      <c r="H462" s="85"/>
      <c r="I462" s="85"/>
      <c r="J462" s="85"/>
      <c r="K462" s="85"/>
      <c r="L462" s="85"/>
      <c r="M462" s="259"/>
      <c r="N462" s="144"/>
    </row>
    <row r="463" spans="1:14" ht="19" customHeight="1" thickBot="1">
      <c r="A463" s="261"/>
      <c r="B463" s="101" t="s">
        <v>627</v>
      </c>
      <c r="C463" s="100"/>
      <c r="D463" s="85"/>
      <c r="E463" s="85"/>
      <c r="F463" s="85"/>
      <c r="G463" s="85"/>
      <c r="H463" s="85"/>
      <c r="I463" s="85"/>
      <c r="J463" s="85"/>
      <c r="K463" s="85"/>
      <c r="L463" s="85"/>
      <c r="M463" s="259"/>
      <c r="N463" s="144"/>
    </row>
    <row r="464" spans="1:14" ht="33" customHeight="1" thickBot="1">
      <c r="A464" s="260"/>
      <c r="B464" s="517" t="s">
        <v>891</v>
      </c>
      <c r="C464" s="518"/>
      <c r="D464" s="518"/>
      <c r="E464" s="519"/>
      <c r="F464" s="85"/>
      <c r="G464" s="85"/>
      <c r="H464" s="85"/>
      <c r="I464" s="85"/>
      <c r="J464" s="85"/>
      <c r="K464" s="85"/>
      <c r="L464" s="85"/>
      <c r="M464" s="259"/>
      <c r="N464" s="144"/>
    </row>
    <row r="465" spans="1:14" ht="26.25" customHeight="1">
      <c r="A465" s="261" t="s">
        <v>65</v>
      </c>
      <c r="B465" s="99" t="s">
        <v>64</v>
      </c>
      <c r="C465" s="91"/>
      <c r="D465" s="85"/>
      <c r="E465" s="85"/>
      <c r="F465" s="85"/>
      <c r="G465" s="85"/>
      <c r="H465" s="85"/>
      <c r="I465" s="85"/>
      <c r="J465" s="85"/>
      <c r="K465" s="85"/>
      <c r="L465" s="85"/>
      <c r="M465" s="259"/>
      <c r="N465" s="144"/>
    </row>
    <row r="466" spans="1:14" ht="21.75" customHeight="1" thickBot="1">
      <c r="A466" s="260"/>
      <c r="B466" s="98" t="s">
        <v>628</v>
      </c>
      <c r="C466" s="97"/>
      <c r="D466" s="85"/>
      <c r="E466" s="85"/>
      <c r="F466" s="85"/>
      <c r="G466" s="85"/>
      <c r="H466" s="85"/>
      <c r="I466" s="85"/>
      <c r="J466" s="85"/>
      <c r="K466" s="85"/>
      <c r="L466" s="85"/>
      <c r="M466" s="259"/>
      <c r="N466" s="144"/>
    </row>
    <row r="467" spans="1:14" ht="30.75" customHeight="1" thickBot="1">
      <c r="A467" s="260"/>
      <c r="B467" s="517" t="s">
        <v>892</v>
      </c>
      <c r="C467" s="518"/>
      <c r="D467" s="518"/>
      <c r="E467" s="519"/>
      <c r="F467" s="85"/>
      <c r="G467" s="85"/>
      <c r="H467" s="85"/>
      <c r="I467" s="85"/>
      <c r="J467" s="85"/>
      <c r="K467" s="85"/>
      <c r="L467" s="85"/>
      <c r="M467" s="259"/>
      <c r="N467" s="144"/>
    </row>
    <row r="468" spans="1:14" ht="30.75" customHeight="1">
      <c r="A468" s="260" t="s">
        <v>63</v>
      </c>
      <c r="B468" s="96" t="s">
        <v>62</v>
      </c>
      <c r="C468" s="85"/>
      <c r="D468" s="85"/>
      <c r="E468" s="85"/>
      <c r="F468" s="85"/>
      <c r="G468" s="85"/>
      <c r="H468" s="85"/>
      <c r="I468" s="85"/>
      <c r="J468" s="85"/>
      <c r="K468" s="85"/>
      <c r="L468" s="85"/>
      <c r="M468" s="259"/>
      <c r="N468" s="144"/>
    </row>
    <row r="469" spans="1:14" ht="24" customHeight="1" thickBot="1">
      <c r="A469" s="260"/>
      <c r="B469" s="95" t="s">
        <v>645</v>
      </c>
      <c r="C469" s="94"/>
      <c r="D469" s="94"/>
      <c r="E469" s="94"/>
      <c r="F469" s="93"/>
      <c r="G469" s="93"/>
      <c r="H469" s="93"/>
      <c r="I469" s="93"/>
      <c r="J469" s="93"/>
      <c r="K469" s="85"/>
      <c r="L469" s="85"/>
      <c r="M469" s="259"/>
      <c r="N469" s="144"/>
    </row>
    <row r="470" spans="1:14" ht="38.25" customHeight="1" thickBot="1">
      <c r="A470" s="260"/>
      <c r="B470" s="517" t="s">
        <v>893</v>
      </c>
      <c r="C470" s="518"/>
      <c r="D470" s="518"/>
      <c r="E470" s="519"/>
      <c r="F470" s="93"/>
      <c r="G470" s="93"/>
      <c r="H470" s="93"/>
      <c r="I470" s="93"/>
      <c r="J470" s="93"/>
      <c r="K470" s="85"/>
      <c r="L470" s="85"/>
      <c r="M470" s="259"/>
      <c r="N470" s="144"/>
    </row>
    <row r="471" spans="1:14" ht="24" customHeight="1">
      <c r="A471" s="261" t="s">
        <v>61</v>
      </c>
      <c r="B471" s="92" t="s">
        <v>60</v>
      </c>
      <c r="C471" s="91"/>
      <c r="D471" s="85"/>
      <c r="E471" s="85"/>
      <c r="F471" s="85"/>
      <c r="G471" s="85"/>
      <c r="H471" s="85"/>
      <c r="I471" s="85"/>
      <c r="J471" s="85"/>
      <c r="K471" s="85"/>
      <c r="L471" s="85"/>
      <c r="M471" s="259"/>
      <c r="N471" s="144"/>
    </row>
    <row r="472" spans="1:14" ht="39.75" customHeight="1" thickBot="1">
      <c r="A472" s="261"/>
      <c r="B472" s="562" t="s">
        <v>629</v>
      </c>
      <c r="C472" s="563"/>
      <c r="D472" s="563"/>
      <c r="E472" s="563"/>
      <c r="F472" s="85"/>
      <c r="G472" s="85"/>
      <c r="H472" s="85"/>
      <c r="I472" s="85"/>
      <c r="J472" s="85"/>
      <c r="K472" s="85"/>
      <c r="L472" s="85"/>
      <c r="M472" s="259"/>
      <c r="N472" s="144"/>
    </row>
    <row r="473" spans="1:14">
      <c r="A473" s="260"/>
      <c r="B473" s="90" t="s">
        <v>59</v>
      </c>
      <c r="C473" s="89" t="s">
        <v>894</v>
      </c>
      <c r="D473" s="85"/>
      <c r="E473" s="85"/>
      <c r="F473" s="85"/>
      <c r="G473" s="85"/>
      <c r="H473" s="85"/>
      <c r="I473" s="85"/>
      <c r="J473" s="85"/>
      <c r="K473" s="85"/>
      <c r="L473" s="85"/>
      <c r="M473" s="259"/>
      <c r="N473" s="144"/>
    </row>
    <row r="474" spans="1:14" ht="48">
      <c r="A474" s="260"/>
      <c r="B474" s="88" t="s">
        <v>630</v>
      </c>
      <c r="C474" s="454" t="s">
        <v>895</v>
      </c>
      <c r="D474" s="85"/>
      <c r="E474" s="85"/>
      <c r="F474" s="85"/>
      <c r="G474" s="85"/>
      <c r="H474" s="85"/>
      <c r="I474" s="85"/>
      <c r="J474" s="85"/>
      <c r="K474" s="85"/>
      <c r="L474" s="85"/>
      <c r="M474" s="259"/>
      <c r="N474" s="144"/>
    </row>
    <row r="475" spans="1:14" ht="16" thickBot="1">
      <c r="A475" s="261"/>
      <c r="B475" s="86" t="s">
        <v>58</v>
      </c>
      <c r="C475" s="455">
        <v>44159</v>
      </c>
      <c r="D475" s="85"/>
      <c r="E475" s="85"/>
      <c r="F475" s="85"/>
      <c r="G475" s="85"/>
      <c r="H475" s="85"/>
      <c r="I475" s="85"/>
      <c r="J475" s="85"/>
      <c r="K475" s="85"/>
      <c r="L475" s="85"/>
      <c r="M475" s="259"/>
      <c r="N475" s="144"/>
    </row>
    <row r="476" spans="1:14" ht="67.5" customHeight="1" thickBot="1">
      <c r="A476" s="310"/>
      <c r="B476" s="311"/>
      <c r="C476" s="311"/>
      <c r="D476" s="311"/>
      <c r="E476" s="311"/>
      <c r="F476" s="311"/>
      <c r="G476" s="311"/>
      <c r="H476" s="311"/>
      <c r="I476" s="311"/>
      <c r="J476" s="311"/>
      <c r="K476" s="311"/>
      <c r="L476" s="311"/>
      <c r="M476" s="312"/>
      <c r="N476" s="144"/>
    </row>
    <row r="477" spans="1:14">
      <c r="A477" s="118"/>
      <c r="B477" s="118"/>
      <c r="C477" s="118"/>
      <c r="D477" s="118"/>
      <c r="E477" s="118"/>
      <c r="F477" s="118"/>
      <c r="G477" s="118"/>
      <c r="H477" s="118"/>
      <c r="I477" s="118"/>
      <c r="J477" s="118"/>
      <c r="K477" s="118"/>
      <c r="L477" s="118"/>
      <c r="M477" s="118"/>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6:E46"/>
    <mergeCell ref="C52:E52"/>
    <mergeCell ref="C51:E51"/>
    <mergeCell ref="C50:E50"/>
    <mergeCell ref="B472:E472"/>
    <mergeCell ref="B464:E464"/>
    <mergeCell ref="B441:E441"/>
    <mergeCell ref="B442:E442"/>
    <mergeCell ref="B443:E443"/>
    <mergeCell ref="B461:E461"/>
    <mergeCell ref="B467:E467"/>
    <mergeCell ref="B455:E455"/>
    <mergeCell ref="B456:E456"/>
    <mergeCell ref="B447:E447"/>
    <mergeCell ref="B448:E448"/>
    <mergeCell ref="B450:E450"/>
    <mergeCell ref="B451:E451"/>
    <mergeCell ref="B470:E470"/>
    <mergeCell ref="B85:E85"/>
    <mergeCell ref="B86:E86"/>
    <mergeCell ref="B57:E57"/>
    <mergeCell ref="B91:E91"/>
    <mergeCell ref="B438:E438"/>
    <mergeCell ref="B436:E436"/>
    <mergeCell ref="B344:E344"/>
    <mergeCell ref="B437:E437"/>
    <mergeCell ref="B360:E360"/>
    <mergeCell ref="B366:E366"/>
    <mergeCell ref="B365:E365"/>
    <mergeCell ref="B364:E364"/>
    <mergeCell ref="B433:E433"/>
    <mergeCell ref="B432:E432"/>
    <mergeCell ref="B430:E430"/>
    <mergeCell ref="B429:E429"/>
    <mergeCell ref="B60:E60"/>
    <mergeCell ref="B59:E59"/>
    <mergeCell ref="B58:E58"/>
    <mergeCell ref="B78:E78"/>
    <mergeCell ref="B81:E81"/>
    <mergeCell ref="B77:E77"/>
    <mergeCell ref="B318:E318"/>
    <mergeCell ref="B368:E368"/>
    <mergeCell ref="B367:E367"/>
    <mergeCell ref="B349:E349"/>
    <mergeCell ref="B358:E358"/>
    <mergeCell ref="B351:E351"/>
    <mergeCell ref="B359:E359"/>
    <mergeCell ref="B350:E350"/>
    <mergeCell ref="B332:E332"/>
    <mergeCell ref="B357:E357"/>
    <mergeCell ref="B356:E356"/>
    <mergeCell ref="B343:E343"/>
    <mergeCell ref="B333:E333"/>
    <mergeCell ref="B306:E306"/>
    <mergeCell ref="B307:E307"/>
    <mergeCell ref="B113:E113"/>
    <mergeCell ref="B292:E292"/>
    <mergeCell ref="C240:D240"/>
    <mergeCell ref="E240:F240"/>
    <mergeCell ref="B250:E250"/>
    <mergeCell ref="B293:E293"/>
    <mergeCell ref="B278:E278"/>
    <mergeCell ref="B93:E93"/>
    <mergeCell ref="B114:E114"/>
    <mergeCell ref="B277:E277"/>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413:E416" xr:uid="{00000000-0002-0000-0000-000000000000}">
      <formula1>ObjectiveB3</formula1>
    </dataValidation>
    <dataValidation type="list" allowBlank="1" showInputMessage="1" showErrorMessage="1" sqref="E375:E389" xr:uid="{00000000-0002-0000-0000-000001000000}">
      <formula1>ObjectiveN2</formula1>
    </dataValidation>
    <dataValidation type="list" allowBlank="1" showInputMessage="1" showErrorMessage="1" sqref="E404:E412"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422:E425" xr:uid="{00000000-0002-0000-0000-000005000000}">
      <formula1>ObjectiveS3</formula1>
    </dataValidation>
    <dataValidation type="list" allowBlank="1" showInputMessage="1" showErrorMessage="1" sqref="E417" xr:uid="{00000000-0002-0000-0000-000006000000}">
      <formula1>ObjectiveS1</formula1>
    </dataValidation>
    <dataValidation type="list" allowBlank="1" showInputMessage="1" showErrorMessage="1" sqref="E395:E403" xr:uid="{00000000-0002-0000-0000-000007000000}">
      <formula1>ObjectiveB1</formula1>
    </dataValidation>
    <dataValidation type="list" allowBlank="1" showInputMessage="1" showErrorMessage="1" sqref="E390:E394" xr:uid="{00000000-0002-0000-0000-000008000000}">
      <formula1>ObjectiveN3</formula1>
    </dataValidation>
    <dataValidation type="list" allowBlank="1" showInputMessage="1" showErrorMessage="1" sqref="E370:E374" xr:uid="{00000000-0002-0000-0000-000009000000}">
      <formula1>ObjectiveN1</formula1>
    </dataValidation>
    <dataValidation type="list" allowBlank="1" showInputMessage="1" showErrorMessage="1" sqref="D309:D314 D335:D340" xr:uid="{00000000-0002-0000-0000-00000A000000}">
      <formula1>direction</formula1>
    </dataValidation>
    <dataValidation type="decimal" allowBlank="1" showInputMessage="1" showErrorMessage="1" sqref="C237:C239 D119:D231 D236"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ate" allowBlank="1" showInputMessage="1" showErrorMessage="1" sqref="C475" xr:uid="{00000000-0002-0000-0000-00000F000000}">
      <formula1>1</formula1>
      <formula2>73051</formula2>
    </dataValidation>
    <dataValidation type="decimal" allowBlank="1" showInputMessage="1" showErrorMessage="1" sqref="J295:J304 F295:H304 D252:D274" xr:uid="{00000000-0002-0000-0000-000013000000}">
      <formula1>0.1</formula1>
      <formula2>100000000</formula2>
    </dataValidation>
    <dataValidation type="decimal" allowBlank="1" showInputMessage="1" showErrorMessage="1" sqref="E238:E239" xr:uid="{00000000-0002-0000-0000-000016000000}">
      <formula1>0.000000001</formula1>
      <formula2>1000000000</formula2>
    </dataValidation>
    <dataValidation type="list" allowBlank="1" showInputMessage="1" showErrorMessage="1" sqref="F238:F239"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95:D304 G252:G274 J252:J274" xr:uid="{00000000-0002-0000-0000-000019000000}">
      <formula1>year</formula1>
    </dataValidation>
    <dataValidation type="whole" allowBlank="1" showInputMessage="1" showErrorMessage="1" sqref="B87 B431 B434 B457 B428 B426 B444 B305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95:E304" xr:uid="{00000000-0002-0000-0000-00001D000000}">
      <formula1>Estimated</formula1>
    </dataValidation>
    <dataValidation type="list" allowBlank="1" showInputMessage="1" showErrorMessage="1" sqref="C115" xr:uid="{00000000-0002-0000-0000-00001E000000}">
      <formula1>$D$115:$E$115</formula1>
    </dataValidation>
    <dataValidation type="list" allowBlank="1" showInputMessage="1" showErrorMessage="1" sqref="F252:F274" xr:uid="{00000000-0002-0000-0000-000010000000}">
      <formula1>targetboundary</formula1>
    </dataValidation>
    <dataValidation type="list" allowBlank="1" showInputMessage="1" showErrorMessage="1" sqref="C252:C274" xr:uid="{00000000-0002-0000-0000-000011000000}">
      <formula1>targettype</formula1>
    </dataValidation>
    <dataValidation type="list" allowBlank="1" showInputMessage="1" showErrorMessage="1" sqref="E252:E274" xr:uid="{00000000-0002-0000-0000-000012000000}">
      <formula1>unitCO2C</formula1>
    </dataValidation>
    <dataValidation type="decimal" allowBlank="1" showInputMessage="1" showErrorMessage="1" sqref="H253:H274" xr:uid="{00000000-0002-0000-0000-000014000000}">
      <formula1>0</formula1>
      <formula2>10000000000000</formula2>
    </dataValidation>
    <dataValidation type="list" allowBlank="1" showInputMessage="1" showErrorMessage="1" sqref="I252:I274" xr:uid="{00000000-0002-0000-0000-000015000000}">
      <formula1>unitCO2D</formula1>
    </dataValidation>
    <dataValidation type="list" allowBlank="1" showInputMessage="1" showErrorMessage="1" sqref="C118:C231 C236" xr:uid="{00000000-0002-0000-0000-00000B000000}">
      <formula1>Scope</formula1>
    </dataValidation>
    <dataValidation type="decimal" allowBlank="1" showInputMessage="1" showErrorMessage="1" sqref="H118:H235" xr:uid="{00000000-0002-0000-0000-00000E000000}">
      <formula1>0.001</formula1>
      <formula2>1000000000</formula2>
    </dataValidation>
  </dataValidations>
  <hyperlinks>
    <hyperlink ref="F51" r:id="rId1" xr:uid="{594A7CC3-E7A9-BB42-9E0F-D6EA4AB3A8CD}"/>
    <hyperlink ref="F52" r:id="rId2" xr:uid="{8825AD81-43D1-8147-A032-FFB261B080C9}"/>
    <hyperlink ref="D63" r:id="rId3" xr:uid="{BE983027-D4CA-954D-8937-08A79F72CD66}"/>
    <hyperlink ref="D65" r:id="rId4" xr:uid="{C889A942-0681-6C4C-A882-A8BF3875BADB}"/>
  </hyperlinks>
  <pageMargins left="0.7" right="0.7" top="0.75" bottom="0.75" header="0.3" footer="0.3"/>
  <pageSetup paperSize="9" orientation="portrait" r:id="rId5"/>
  <legacyDrawing r:id="rId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20000000}">
          <x14:formula1>
            <xm:f>ListsReq!$AC$3:$AC$64</xm:f>
          </x14:formula1>
          <xm:sqref>I295:I304</xm:sqref>
        </x14:dataValidation>
        <x14:dataValidation type="list" allowBlank="1" showInputMessage="1" showErrorMessage="1" xr:uid="{00000000-0002-0000-0000-00001F000000}">
          <x14:formula1>
            <xm:f>ListsReq!$AC$3:$AC$150</xm:f>
          </x14:formula1>
          <xm:sqref>B118:B231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169" zoomScaleNormal="80" workbookViewId="0">
      <selection activeCell="AG81" sqref="AG81"/>
    </sheetView>
  </sheetViews>
  <sheetFormatPr baseColWidth="10" defaultColWidth="8.83203125" defaultRowHeight="15"/>
  <cols>
    <col min="1" max="1" width="0" hidden="1" customWidth="1"/>
    <col min="2" max="2" width="14.83203125" hidden="1" customWidth="1"/>
    <col min="3" max="19" width="0" hidden="1" customWidth="1"/>
    <col min="20" max="20" width="24" hidden="1" customWidth="1"/>
    <col min="21" max="21" width="14" hidden="1" customWidth="1"/>
    <col min="22" max="28" width="0" hidden="1" customWidth="1"/>
    <col min="29" max="29" width="55.5" customWidth="1"/>
    <col min="30" max="30" width="13.83203125" customWidth="1"/>
    <col min="31" max="31" width="16.6640625" customWidth="1"/>
    <col min="32" max="32" width="16.1640625" customWidth="1"/>
    <col min="33" max="33" width="35.1640625" customWidth="1"/>
    <col min="34" max="34" width="18.1640625" customWidth="1"/>
    <col min="35" max="35" width="20.83203125" customWidth="1"/>
    <col min="36" max="36" width="20.1640625" customWidth="1"/>
    <col min="37" max="37" width="8.83203125" customWidth="1"/>
    <col min="38" max="38" width="7" customWidth="1"/>
    <col min="39" max="39" width="8.83203125" customWidth="1"/>
    <col min="40" max="40" width="24.5" customWidth="1"/>
    <col min="41" max="41" width="14.1640625" customWidth="1"/>
    <col min="42" max="44" width="8.83203125" customWidth="1"/>
    <col min="45" max="45" width="12.5" customWidth="1"/>
    <col min="46" max="46" width="13.1640625" customWidth="1"/>
    <col min="47" max="47" width="16.1640625" customWidth="1"/>
    <col min="48" max="48" width="13.5" customWidth="1"/>
    <col min="49" max="49" width="13.83203125" customWidth="1"/>
    <col min="50" max="50" width="14.1640625" customWidth="1"/>
    <col min="51" max="51" width="15.83203125" customWidth="1"/>
    <col min="52" max="52" width="14" customWidth="1"/>
    <col min="53" max="53" width="12.83203125" customWidth="1"/>
    <col min="54" max="54" width="18.5" customWidth="1"/>
    <col min="55" max="55" width="28.1640625" customWidth="1"/>
    <col min="56" max="64" width="8.83203125" customWidth="1"/>
  </cols>
  <sheetData>
    <row r="1" spans="1:56">
      <c r="AC1" s="24">
        <v>2020</v>
      </c>
    </row>
    <row r="2" spans="1:56">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62" t="s">
        <v>568</v>
      </c>
      <c r="AD2" s="362" t="s">
        <v>9</v>
      </c>
      <c r="AE2" s="362" t="s">
        <v>173</v>
      </c>
      <c r="AF2" s="362"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193" t="s">
        <v>542</v>
      </c>
      <c r="AD3" s="173" t="s">
        <v>272</v>
      </c>
      <c r="AE3" s="363">
        <v>0.23313999999999999</v>
      </c>
      <c r="AF3" s="354"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193" t="s">
        <v>519</v>
      </c>
      <c r="AD4" s="173" t="s">
        <v>272</v>
      </c>
      <c r="AE4" s="364">
        <v>2.0049999999999998E-2</v>
      </c>
      <c r="AF4" s="354"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193" t="s">
        <v>495</v>
      </c>
      <c r="AD5" s="173" t="s">
        <v>272</v>
      </c>
      <c r="AE5" s="365">
        <v>0.18387000000000001</v>
      </c>
      <c r="AF5" s="19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52" t="s">
        <v>729</v>
      </c>
      <c r="AD6" s="173" t="s">
        <v>316</v>
      </c>
      <c r="AE6" s="365">
        <v>2.7577600000000002</v>
      </c>
      <c r="AF6" s="19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52" t="s">
        <v>730</v>
      </c>
      <c r="AD7" s="173" t="s">
        <v>272</v>
      </c>
      <c r="AE7" s="365">
        <v>0.25672</v>
      </c>
      <c r="AF7" s="19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52" t="s">
        <v>731</v>
      </c>
      <c r="AD8" s="173" t="s">
        <v>251</v>
      </c>
      <c r="AE8" s="366">
        <v>3221.37</v>
      </c>
      <c r="AF8" s="19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52" t="s">
        <v>732</v>
      </c>
      <c r="AD9" s="173" t="s">
        <v>272</v>
      </c>
      <c r="AE9" s="365">
        <v>0.26774999999999999</v>
      </c>
      <c r="AF9" s="19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67" t="s">
        <v>733</v>
      </c>
      <c r="AD10" s="368" t="s">
        <v>251</v>
      </c>
      <c r="AE10" s="366">
        <v>3249.99</v>
      </c>
      <c r="AF10" s="19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67" t="s">
        <v>734</v>
      </c>
      <c r="AD11" s="368" t="s">
        <v>316</v>
      </c>
      <c r="AE11" s="365">
        <v>2.7753999999999999</v>
      </c>
      <c r="AF11" s="19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c r="C12">
        <v>2014</v>
      </c>
      <c r="D12">
        <f t="shared" ref="D12:I12" si="8">E11</f>
        <v>2015</v>
      </c>
      <c r="E12">
        <f t="shared" si="8"/>
        <v>2016</v>
      </c>
      <c r="F12">
        <f t="shared" si="8"/>
        <v>2017</v>
      </c>
      <c r="G12">
        <f t="shared" si="8"/>
        <v>2018</v>
      </c>
      <c r="H12">
        <f t="shared" si="8"/>
        <v>2019</v>
      </c>
      <c r="I12">
        <f t="shared" si="8"/>
        <v>2020</v>
      </c>
      <c r="V12" t="s">
        <v>387</v>
      </c>
      <c r="AC12" s="367" t="s">
        <v>735</v>
      </c>
      <c r="AD12" s="368" t="s">
        <v>272</v>
      </c>
      <c r="AE12" s="365">
        <v>0.25835999999999998</v>
      </c>
      <c r="AF12" s="19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c r="C13">
        <v>2015</v>
      </c>
      <c r="D13">
        <f>E12</f>
        <v>2016</v>
      </c>
      <c r="E13">
        <f>F12</f>
        <v>2017</v>
      </c>
      <c r="F13">
        <f>G12</f>
        <v>2018</v>
      </c>
      <c r="G13">
        <f>H12</f>
        <v>2019</v>
      </c>
      <c r="H13">
        <f>I12</f>
        <v>2020</v>
      </c>
      <c r="V13" t="s">
        <v>371</v>
      </c>
      <c r="AC13" s="367" t="s">
        <v>736</v>
      </c>
      <c r="AD13" s="368" t="s">
        <v>251</v>
      </c>
      <c r="AE13" s="366">
        <v>3159.5</v>
      </c>
      <c r="AF13" s="193" t="s">
        <v>253</v>
      </c>
      <c r="AG13" t="s">
        <v>369</v>
      </c>
      <c r="AH13" t="s">
        <v>368</v>
      </c>
      <c r="AS13" t="s">
        <v>367</v>
      </c>
      <c r="AT13" t="s">
        <v>366</v>
      </c>
      <c r="AU13" t="s">
        <v>365</v>
      </c>
      <c r="AV13" t="s">
        <v>364</v>
      </c>
      <c r="AW13" t="s">
        <v>363</v>
      </c>
      <c r="AX13" t="s">
        <v>362</v>
      </c>
      <c r="AZ13" t="s">
        <v>361</v>
      </c>
      <c r="BA13" t="s">
        <v>360</v>
      </c>
      <c r="BD13" t="s">
        <v>359</v>
      </c>
    </row>
    <row r="14" spans="1:56">
      <c r="C14">
        <v>2016</v>
      </c>
      <c r="D14">
        <f>E13</f>
        <v>2017</v>
      </c>
      <c r="E14">
        <f>F13</f>
        <v>2018</v>
      </c>
      <c r="F14">
        <f>G13</f>
        <v>2019</v>
      </c>
      <c r="G14">
        <f>H13</f>
        <v>2020</v>
      </c>
      <c r="V14" t="s">
        <v>230</v>
      </c>
      <c r="AC14" s="367" t="s">
        <v>737</v>
      </c>
      <c r="AD14" s="368" t="s">
        <v>316</v>
      </c>
      <c r="AE14" s="365">
        <v>3.1220400000000001</v>
      </c>
      <c r="AF14" s="193" t="s">
        <v>315</v>
      </c>
      <c r="AG14" t="s">
        <v>357</v>
      </c>
      <c r="AH14" t="s">
        <v>1</v>
      </c>
      <c r="AS14" t="s">
        <v>356</v>
      </c>
      <c r="AT14" t="s">
        <v>355</v>
      </c>
      <c r="AU14" t="s">
        <v>354</v>
      </c>
      <c r="AV14" t="s">
        <v>353</v>
      </c>
      <c r="AW14" t="s">
        <v>352</v>
      </c>
      <c r="AX14" t="s">
        <v>351</v>
      </c>
      <c r="AZ14" t="s">
        <v>350</v>
      </c>
      <c r="BA14" t="s">
        <v>349</v>
      </c>
      <c r="BD14" t="s">
        <v>348</v>
      </c>
    </row>
    <row r="15" spans="1:56">
      <c r="C15">
        <v>2017</v>
      </c>
      <c r="D15">
        <f>E14</f>
        <v>2018</v>
      </c>
      <c r="E15">
        <f>F14</f>
        <v>2019</v>
      </c>
      <c r="F15">
        <f>G14</f>
        <v>2020</v>
      </c>
      <c r="AC15" s="367" t="s">
        <v>738</v>
      </c>
      <c r="AD15" s="368" t="s">
        <v>272</v>
      </c>
      <c r="AE15" s="365">
        <v>0.26261000000000001</v>
      </c>
      <c r="AF15" s="193" t="s">
        <v>238</v>
      </c>
      <c r="AG15" t="s">
        <v>346</v>
      </c>
      <c r="AH15" t="s">
        <v>345</v>
      </c>
      <c r="AS15" t="s">
        <v>344</v>
      </c>
      <c r="AT15" t="s">
        <v>343</v>
      </c>
      <c r="AU15" t="s">
        <v>342</v>
      </c>
      <c r="AV15" t="s">
        <v>341</v>
      </c>
      <c r="AW15" t="s">
        <v>340</v>
      </c>
      <c r="AX15" t="s">
        <v>339</v>
      </c>
      <c r="AZ15" t="s">
        <v>338</v>
      </c>
      <c r="BA15" t="s">
        <v>337</v>
      </c>
      <c r="BD15" t="s">
        <v>336</v>
      </c>
    </row>
    <row r="16" spans="1:56">
      <c r="C16">
        <v>2018</v>
      </c>
      <c r="D16">
        <f>E15</f>
        <v>2019</v>
      </c>
      <c r="E16">
        <f>F15</f>
        <v>2020</v>
      </c>
      <c r="AC16" s="352" t="s">
        <v>739</v>
      </c>
      <c r="AD16" s="173" t="s">
        <v>316</v>
      </c>
      <c r="AE16" s="365">
        <v>2.5403899999999999</v>
      </c>
      <c r="AF16" s="193" t="s">
        <v>315</v>
      </c>
      <c r="AG16" t="s">
        <v>335</v>
      </c>
      <c r="AH16" t="s">
        <v>334</v>
      </c>
      <c r="AS16" t="s">
        <v>333</v>
      </c>
      <c r="AT16" t="s">
        <v>332</v>
      </c>
      <c r="AU16" t="s">
        <v>331</v>
      </c>
      <c r="AV16" t="s">
        <v>330</v>
      </c>
      <c r="AW16" t="s">
        <v>329</v>
      </c>
      <c r="AX16" t="s">
        <v>328</v>
      </c>
      <c r="AZ16" t="s">
        <v>327</v>
      </c>
      <c r="BA16" t="s">
        <v>326</v>
      </c>
      <c r="BD16" t="s">
        <v>325</v>
      </c>
    </row>
    <row r="17" spans="3:56">
      <c r="C17">
        <v>2019</v>
      </c>
      <c r="D17">
        <f>E16</f>
        <v>2020</v>
      </c>
      <c r="AC17" s="352" t="s">
        <v>740</v>
      </c>
      <c r="AD17" s="173" t="s">
        <v>272</v>
      </c>
      <c r="AE17" s="365">
        <v>0.24665999999999999</v>
      </c>
      <c r="AF17" s="193" t="s">
        <v>238</v>
      </c>
      <c r="AG17" t="s">
        <v>5</v>
      </c>
      <c r="AH17" t="s">
        <v>230</v>
      </c>
      <c r="AT17" t="s">
        <v>324</v>
      </c>
      <c r="AU17" t="s">
        <v>323</v>
      </c>
      <c r="AV17" t="s">
        <v>322</v>
      </c>
      <c r="AW17" t="s">
        <v>321</v>
      </c>
      <c r="AX17" t="s">
        <v>320</v>
      </c>
      <c r="AZ17" t="s">
        <v>319</v>
      </c>
      <c r="BA17" t="s">
        <v>318</v>
      </c>
      <c r="BD17" t="s">
        <v>317</v>
      </c>
    </row>
    <row r="18" spans="3:56">
      <c r="C18">
        <v>2020</v>
      </c>
      <c r="AC18" s="352" t="s">
        <v>741</v>
      </c>
      <c r="AD18" s="173" t="s">
        <v>272</v>
      </c>
      <c r="AE18" s="365">
        <v>0.32040000000000002</v>
      </c>
      <c r="AF18" s="193" t="s">
        <v>238</v>
      </c>
      <c r="AT18" t="s">
        <v>314</v>
      </c>
      <c r="AU18" t="s">
        <v>313</v>
      </c>
      <c r="AV18" t="s">
        <v>312</v>
      </c>
      <c r="AW18" t="s">
        <v>311</v>
      </c>
      <c r="AX18" t="s">
        <v>310</v>
      </c>
      <c r="AZ18" t="s">
        <v>309</v>
      </c>
      <c r="BD18" t="s">
        <v>308</v>
      </c>
    </row>
    <row r="19" spans="3:56">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52" t="s">
        <v>742</v>
      </c>
      <c r="AD19" s="173" t="s">
        <v>251</v>
      </c>
      <c r="AE19" s="366">
        <v>2380.0100000000002</v>
      </c>
      <c r="AF19" s="193" t="s">
        <v>253</v>
      </c>
      <c r="AT19" t="s">
        <v>305</v>
      </c>
      <c r="AU19" t="s">
        <v>304</v>
      </c>
      <c r="AV19" t="s">
        <v>303</v>
      </c>
      <c r="AW19" t="s">
        <v>302</v>
      </c>
      <c r="BD19" t="s">
        <v>301</v>
      </c>
    </row>
    <row r="20" spans="3:56">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69" t="s">
        <v>743</v>
      </c>
      <c r="AD20" s="173" t="s">
        <v>316</v>
      </c>
      <c r="AE20" s="365">
        <v>2.2908200000000001</v>
      </c>
      <c r="AF20" s="193" t="s">
        <v>315</v>
      </c>
      <c r="AT20" t="s">
        <v>298</v>
      </c>
      <c r="AV20" t="s">
        <v>297</v>
      </c>
      <c r="AW20" t="s">
        <v>296</v>
      </c>
      <c r="BD20" t="s">
        <v>295</v>
      </c>
    </row>
    <row r="21" spans="3:56">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69" t="s">
        <v>744</v>
      </c>
      <c r="AD21" s="173" t="s">
        <v>272</v>
      </c>
      <c r="AE21" s="365">
        <v>0.24514</v>
      </c>
      <c r="AF21" s="193" t="s">
        <v>238</v>
      </c>
      <c r="AT21" t="s">
        <v>292</v>
      </c>
      <c r="AV21" t="s">
        <v>291</v>
      </c>
      <c r="AW21" t="s">
        <v>290</v>
      </c>
      <c r="BD21" t="s">
        <v>289</v>
      </c>
    </row>
    <row r="22" spans="3:56">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69" t="s">
        <v>745</v>
      </c>
      <c r="AD22" s="173" t="s">
        <v>316</v>
      </c>
      <c r="AE22" s="365">
        <v>2.5430999999999999</v>
      </c>
      <c r="AF22" s="193" t="s">
        <v>315</v>
      </c>
      <c r="AT22" t="s">
        <v>285</v>
      </c>
      <c r="AW22" t="s">
        <v>284</v>
      </c>
      <c r="BD22" t="s">
        <v>283</v>
      </c>
    </row>
    <row r="23" spans="3:56">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69" t="s">
        <v>746</v>
      </c>
      <c r="AD23" s="173" t="s">
        <v>272</v>
      </c>
      <c r="AE23" s="365">
        <v>0.24782000000000001</v>
      </c>
      <c r="AF23" s="193" t="s">
        <v>238</v>
      </c>
      <c r="AT23" t="s">
        <v>281</v>
      </c>
      <c r="AW23" t="s">
        <v>280</v>
      </c>
      <c r="BD23" t="s">
        <v>279</v>
      </c>
    </row>
    <row r="24" spans="3:56">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3" t="s">
        <v>401</v>
      </c>
      <c r="AD24" s="173" t="s">
        <v>385</v>
      </c>
      <c r="AE24" s="370">
        <v>0.34399999999999997</v>
      </c>
      <c r="AF24" s="193" t="s">
        <v>384</v>
      </c>
      <c r="AT24" t="s">
        <v>277</v>
      </c>
      <c r="AW24" t="s">
        <v>276</v>
      </c>
    </row>
    <row r="25" spans="3:56">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3" t="s">
        <v>386</v>
      </c>
      <c r="AD25" s="173" t="s">
        <v>385</v>
      </c>
      <c r="AE25" s="371">
        <v>0.70799999999999996</v>
      </c>
      <c r="AF25" s="354" t="s">
        <v>384</v>
      </c>
      <c r="AT25" t="s">
        <v>274</v>
      </c>
    </row>
    <row r="26" spans="3:56">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3" t="s">
        <v>678</v>
      </c>
      <c r="AD26" s="173" t="s">
        <v>316</v>
      </c>
      <c r="AE26" s="365">
        <v>2.54603</v>
      </c>
      <c r="AF26" s="193" t="s">
        <v>315</v>
      </c>
    </row>
    <row r="27" spans="3:56">
      <c r="C27" t="s">
        <v>271</v>
      </c>
      <c r="D27" t="str">
        <f t="shared" ref="D27:I27" si="16">E26</f>
        <v>2014/15</v>
      </c>
      <c r="E27" t="str">
        <f t="shared" si="16"/>
        <v>2015/16</v>
      </c>
      <c r="F27" t="str">
        <f t="shared" si="16"/>
        <v>2016/17</v>
      </c>
      <c r="G27" t="str">
        <f t="shared" si="16"/>
        <v>2017/18</v>
      </c>
      <c r="H27" t="str">
        <f t="shared" si="16"/>
        <v>2018/19</v>
      </c>
      <c r="I27" t="str">
        <f t="shared" si="16"/>
        <v>2019/20</v>
      </c>
      <c r="AC27" s="193" t="s">
        <v>679</v>
      </c>
      <c r="AD27" s="173" t="s">
        <v>316</v>
      </c>
      <c r="AE27" s="365">
        <v>2.6878700000000002</v>
      </c>
      <c r="AF27" s="193" t="s">
        <v>315</v>
      </c>
    </row>
    <row r="28" spans="3:56">
      <c r="C28" t="s">
        <v>269</v>
      </c>
      <c r="D28" t="str">
        <f>E27</f>
        <v>2015/16</v>
      </c>
      <c r="E28" t="str">
        <f>F27</f>
        <v>2016/17</v>
      </c>
      <c r="F28" t="str">
        <f>G27</f>
        <v>2017/18</v>
      </c>
      <c r="G28" t="str">
        <f>H27</f>
        <v>2018/19</v>
      </c>
      <c r="H28" t="str">
        <f>I27</f>
        <v>2019/20</v>
      </c>
      <c r="AC28" s="193" t="s">
        <v>680</v>
      </c>
      <c r="AD28" s="173" t="s">
        <v>316</v>
      </c>
      <c r="AE28" s="365">
        <v>2.1680199999999998</v>
      </c>
      <c r="AF28" s="193" t="s">
        <v>315</v>
      </c>
    </row>
    <row r="29" spans="3:56">
      <c r="C29" t="s">
        <v>267</v>
      </c>
      <c r="D29" t="str">
        <f>E28</f>
        <v>2016/17</v>
      </c>
      <c r="E29" t="str">
        <f>F28</f>
        <v>2017/18</v>
      </c>
      <c r="F29" t="str">
        <f>G28</f>
        <v>2018/19</v>
      </c>
      <c r="G29" t="str">
        <f>H28</f>
        <v>2019/20</v>
      </c>
      <c r="AC29" s="192" t="s">
        <v>681</v>
      </c>
      <c r="AD29" s="173" t="s">
        <v>474</v>
      </c>
      <c r="AE29" s="372">
        <v>1430</v>
      </c>
      <c r="AF29" s="193" t="s">
        <v>715</v>
      </c>
    </row>
    <row r="30" spans="3:56" ht="17">
      <c r="C30" t="s">
        <v>265</v>
      </c>
      <c r="D30" t="str">
        <f>E29</f>
        <v>2017/18</v>
      </c>
      <c r="E30" t="str">
        <f>F29</f>
        <v>2018/19</v>
      </c>
      <c r="F30" t="str">
        <f>G29</f>
        <v>2019/20</v>
      </c>
      <c r="AC30" s="192" t="s">
        <v>682</v>
      </c>
      <c r="AD30" s="173" t="s">
        <v>474</v>
      </c>
      <c r="AE30" s="373">
        <v>2088</v>
      </c>
      <c r="AF30" s="355" t="s">
        <v>716</v>
      </c>
    </row>
    <row r="31" spans="3:56" ht="17">
      <c r="C31" t="s">
        <v>263</v>
      </c>
      <c r="D31" t="str">
        <f>E30</f>
        <v>2018/19</v>
      </c>
      <c r="E31" t="str">
        <f>F30</f>
        <v>2019/20</v>
      </c>
      <c r="AC31" s="192" t="s">
        <v>683</v>
      </c>
      <c r="AD31" s="173" t="s">
        <v>474</v>
      </c>
      <c r="AE31" s="372">
        <v>1774</v>
      </c>
      <c r="AF31" s="355" t="s">
        <v>716</v>
      </c>
    </row>
    <row r="32" spans="3:56">
      <c r="C32" t="s">
        <v>261</v>
      </c>
      <c r="D32" t="str">
        <f>E31</f>
        <v>2019/20</v>
      </c>
      <c r="AC32" s="374" t="s">
        <v>684</v>
      </c>
      <c r="AD32" s="173" t="s">
        <v>474</v>
      </c>
      <c r="AE32" s="372">
        <v>3922</v>
      </c>
      <c r="AF32" s="193" t="s">
        <v>715</v>
      </c>
    </row>
    <row r="33" spans="3:32">
      <c r="C33" t="s">
        <v>259</v>
      </c>
      <c r="AC33" s="352" t="s">
        <v>800</v>
      </c>
      <c r="AD33" s="173" t="s">
        <v>272</v>
      </c>
      <c r="AE33" s="375">
        <v>1.545E-2</v>
      </c>
      <c r="AF33" s="193" t="s">
        <v>238</v>
      </c>
    </row>
    <row r="34" spans="3:32">
      <c r="AC34" s="352" t="s">
        <v>801</v>
      </c>
      <c r="AD34" s="173" t="s">
        <v>251</v>
      </c>
      <c r="AE34" s="375">
        <v>58.352719999999998</v>
      </c>
      <c r="AF34" s="193" t="s">
        <v>250</v>
      </c>
    </row>
    <row r="35" spans="3:32">
      <c r="AC35" s="352" t="s">
        <v>802</v>
      </c>
      <c r="AD35" s="173" t="s">
        <v>251</v>
      </c>
      <c r="AE35" s="375">
        <v>72.297309999999996</v>
      </c>
      <c r="AF35" s="193" t="s">
        <v>250</v>
      </c>
    </row>
    <row r="36" spans="3:32">
      <c r="AC36" s="352" t="s">
        <v>803</v>
      </c>
      <c r="AD36" s="173" t="s">
        <v>272</v>
      </c>
      <c r="AE36" s="375">
        <v>1.545E-2</v>
      </c>
      <c r="AF36" s="193" t="s">
        <v>238</v>
      </c>
    </row>
    <row r="37" spans="3:32">
      <c r="AC37" s="352" t="s">
        <v>804</v>
      </c>
      <c r="AD37" s="173" t="s">
        <v>272</v>
      </c>
      <c r="AE37" s="375">
        <v>2.1000000000000001E-4</v>
      </c>
      <c r="AF37" s="193" t="s">
        <v>238</v>
      </c>
    </row>
    <row r="38" spans="3:32">
      <c r="AC38" s="352" t="s">
        <v>805</v>
      </c>
      <c r="AD38" s="173" t="s">
        <v>251</v>
      </c>
      <c r="AE38" s="375">
        <v>1.1911499999999999</v>
      </c>
      <c r="AF38" s="193" t="s">
        <v>250</v>
      </c>
    </row>
    <row r="39" spans="3:32">
      <c r="AC39" s="352" t="s">
        <v>806</v>
      </c>
      <c r="AD39" s="173" t="s">
        <v>251</v>
      </c>
      <c r="AE39" s="375">
        <v>0.68691000000000002</v>
      </c>
      <c r="AF39" s="193" t="s">
        <v>250</v>
      </c>
    </row>
    <row r="40" spans="3:32">
      <c r="AC40" s="352" t="s">
        <v>807</v>
      </c>
      <c r="AD40" s="173" t="s">
        <v>272</v>
      </c>
      <c r="AE40" s="375">
        <v>2.0000000000000001E-4</v>
      </c>
      <c r="AF40" s="193" t="s">
        <v>238</v>
      </c>
    </row>
    <row r="41" spans="3:32">
      <c r="AC41" s="352" t="s">
        <v>808</v>
      </c>
      <c r="AD41" s="173" t="s">
        <v>272</v>
      </c>
      <c r="AE41" s="365">
        <v>0.21448</v>
      </c>
      <c r="AF41" s="193" t="s">
        <v>238</v>
      </c>
    </row>
    <row r="42" spans="3:32">
      <c r="AC42" s="352" t="s">
        <v>809</v>
      </c>
      <c r="AD42" s="173" t="s">
        <v>316</v>
      </c>
      <c r="AE42" s="365">
        <v>1.5553699999999999</v>
      </c>
      <c r="AF42" s="354" t="s">
        <v>315</v>
      </c>
    </row>
    <row r="43" spans="3:32">
      <c r="AC43" s="193" t="s">
        <v>306</v>
      </c>
      <c r="AD43" s="173" t="s">
        <v>272</v>
      </c>
      <c r="AE43" s="376">
        <v>0.17261000000000001</v>
      </c>
      <c r="AF43" s="354" t="s">
        <v>238</v>
      </c>
    </row>
    <row r="44" spans="3:32">
      <c r="AC44" s="193" t="s">
        <v>293</v>
      </c>
      <c r="AD44" s="173" t="s">
        <v>272</v>
      </c>
      <c r="AE44" s="377">
        <v>0</v>
      </c>
      <c r="AF44" s="193" t="s">
        <v>238</v>
      </c>
    </row>
    <row r="45" spans="3:32">
      <c r="AC45" s="193" t="s">
        <v>287</v>
      </c>
      <c r="AD45" s="173" t="s">
        <v>272</v>
      </c>
      <c r="AE45" s="377">
        <v>0</v>
      </c>
      <c r="AF45" s="193" t="s">
        <v>286</v>
      </c>
    </row>
    <row r="46" spans="3:32">
      <c r="AC46" s="193" t="s">
        <v>685</v>
      </c>
      <c r="AD46" s="173" t="s">
        <v>251</v>
      </c>
      <c r="AE46" s="378">
        <v>21.317</v>
      </c>
      <c r="AF46" s="193" t="s">
        <v>250</v>
      </c>
    </row>
    <row r="47" spans="3:32">
      <c r="AC47" s="193" t="s">
        <v>270</v>
      </c>
      <c r="AD47" s="173" t="s">
        <v>251</v>
      </c>
      <c r="AE47" s="379">
        <v>437.37200000000001</v>
      </c>
      <c r="AF47" s="193" t="s">
        <v>253</v>
      </c>
    </row>
    <row r="48" spans="3:32">
      <c r="AC48" s="193" t="s">
        <v>268</v>
      </c>
      <c r="AD48" s="173" t="s">
        <v>251</v>
      </c>
      <c r="AE48" s="379">
        <v>458.17599999999999</v>
      </c>
      <c r="AF48" s="193" t="s">
        <v>253</v>
      </c>
    </row>
    <row r="49" spans="29:32">
      <c r="AC49" s="193" t="s">
        <v>266</v>
      </c>
      <c r="AD49" s="173" t="s">
        <v>251</v>
      </c>
      <c r="AE49" s="378">
        <v>10.204000000000001</v>
      </c>
      <c r="AF49" s="193" t="s">
        <v>253</v>
      </c>
    </row>
    <row r="50" spans="29:32">
      <c r="AC50" s="193" t="s">
        <v>686</v>
      </c>
      <c r="AD50" s="173" t="s">
        <v>251</v>
      </c>
      <c r="AE50" s="378">
        <v>21.317</v>
      </c>
      <c r="AF50" s="193" t="s">
        <v>253</v>
      </c>
    </row>
    <row r="51" spans="29:32">
      <c r="AC51" s="193" t="s">
        <v>264</v>
      </c>
      <c r="AD51" s="173" t="s">
        <v>251</v>
      </c>
      <c r="AE51" s="379">
        <v>10.204000000000001</v>
      </c>
      <c r="AF51" s="193" t="s">
        <v>253</v>
      </c>
    </row>
    <row r="52" spans="29:32">
      <c r="AC52" s="193" t="s">
        <v>262</v>
      </c>
      <c r="AD52" s="173" t="s">
        <v>251</v>
      </c>
      <c r="AE52" s="378">
        <v>10.204000000000001</v>
      </c>
      <c r="AF52" s="193" t="s">
        <v>253</v>
      </c>
    </row>
    <row r="53" spans="29:32">
      <c r="AC53" s="193" t="s">
        <v>260</v>
      </c>
      <c r="AD53" s="173" t="s">
        <v>251</v>
      </c>
      <c r="AE53" s="378">
        <v>21.317</v>
      </c>
      <c r="AF53" s="193" t="s">
        <v>253</v>
      </c>
    </row>
    <row r="54" spans="29:32">
      <c r="AC54" s="193" t="s">
        <v>258</v>
      </c>
      <c r="AD54" s="173" t="s">
        <v>251</v>
      </c>
      <c r="AE54" s="378">
        <v>21.317</v>
      </c>
      <c r="AF54" s="193" t="s">
        <v>253</v>
      </c>
    </row>
    <row r="55" spans="29:32">
      <c r="AC55" s="193" t="s">
        <v>257</v>
      </c>
      <c r="AD55" s="173" t="s">
        <v>251</v>
      </c>
      <c r="AE55" s="379">
        <v>21.317</v>
      </c>
      <c r="AF55" s="193" t="s">
        <v>253</v>
      </c>
    </row>
    <row r="56" spans="29:32">
      <c r="AC56" s="193" t="s">
        <v>256</v>
      </c>
      <c r="AD56" s="173" t="s">
        <v>251</v>
      </c>
      <c r="AE56" s="378">
        <v>21.317</v>
      </c>
      <c r="AF56" s="193" t="s">
        <v>253</v>
      </c>
    </row>
    <row r="57" spans="29:32">
      <c r="AC57" s="193" t="s">
        <v>255</v>
      </c>
      <c r="AD57" s="173" t="s">
        <v>251</v>
      </c>
      <c r="AE57" s="378">
        <v>21.317</v>
      </c>
      <c r="AF57" s="193" t="s">
        <v>253</v>
      </c>
    </row>
    <row r="58" spans="29:32">
      <c r="AC58" s="193" t="s">
        <v>687</v>
      </c>
      <c r="AD58" s="173" t="s">
        <v>251</v>
      </c>
      <c r="AE58" s="378">
        <v>21.317</v>
      </c>
      <c r="AF58" s="193" t="s">
        <v>253</v>
      </c>
    </row>
    <row r="59" spans="29:32">
      <c r="AC59" s="193" t="s">
        <v>254</v>
      </c>
      <c r="AD59" s="173" t="s">
        <v>251</v>
      </c>
      <c r="AE59" s="378">
        <v>1.0089999999999999</v>
      </c>
      <c r="AF59" s="193" t="s">
        <v>253</v>
      </c>
    </row>
    <row r="60" spans="29:32">
      <c r="AC60" s="193" t="s">
        <v>252</v>
      </c>
      <c r="AD60" s="173" t="s">
        <v>251</v>
      </c>
      <c r="AE60" s="380">
        <v>21.317</v>
      </c>
      <c r="AF60" s="193" t="s">
        <v>250</v>
      </c>
    </row>
    <row r="61" spans="29:32">
      <c r="AC61" s="193" t="s">
        <v>688</v>
      </c>
      <c r="AD61" s="173" t="s">
        <v>251</v>
      </c>
      <c r="AE61" s="381">
        <v>853.57</v>
      </c>
      <c r="AF61" s="193" t="s">
        <v>250</v>
      </c>
    </row>
    <row r="62" spans="29:32">
      <c r="AC62" s="193" t="s">
        <v>689</v>
      </c>
      <c r="AD62" s="173" t="s">
        <v>251</v>
      </c>
      <c r="AE62" s="379">
        <v>21.317</v>
      </c>
      <c r="AF62" s="193" t="s">
        <v>250</v>
      </c>
    </row>
    <row r="63" spans="29:32">
      <c r="AC63" s="193" t="s">
        <v>690</v>
      </c>
      <c r="AD63" s="173" t="s">
        <v>251</v>
      </c>
      <c r="AE63" s="379">
        <v>21.317</v>
      </c>
      <c r="AF63" s="193" t="s">
        <v>250</v>
      </c>
    </row>
    <row r="64" spans="29:32">
      <c r="AC64" s="193" t="s">
        <v>691</v>
      </c>
      <c r="AD64" s="173" t="s">
        <v>251</v>
      </c>
      <c r="AE64" s="379">
        <v>444.976</v>
      </c>
      <c r="AF64" s="193" t="s">
        <v>250</v>
      </c>
    </row>
    <row r="65" spans="29:32">
      <c r="AC65" s="193" t="s">
        <v>692</v>
      </c>
      <c r="AD65" s="173" t="s">
        <v>251</v>
      </c>
      <c r="AE65" s="382"/>
      <c r="AF65" s="193" t="s">
        <v>717</v>
      </c>
    </row>
    <row r="66" spans="29:32">
      <c r="AC66" s="193" t="s">
        <v>693</v>
      </c>
      <c r="AD66" s="173" t="s">
        <v>251</v>
      </c>
      <c r="AE66" s="382"/>
      <c r="AF66" s="193" t="s">
        <v>718</v>
      </c>
    </row>
    <row r="67" spans="29:32">
      <c r="AC67" s="193" t="s">
        <v>694</v>
      </c>
      <c r="AD67" s="173" t="s">
        <v>251</v>
      </c>
      <c r="AE67" s="382"/>
      <c r="AF67" s="193" t="s">
        <v>718</v>
      </c>
    </row>
    <row r="68" spans="29:32">
      <c r="AC68" s="193" t="s">
        <v>695</v>
      </c>
      <c r="AD68" s="173" t="s">
        <v>251</v>
      </c>
      <c r="AE68" s="382"/>
      <c r="AF68" s="193" t="s">
        <v>717</v>
      </c>
    </row>
    <row r="69" spans="29:32">
      <c r="AC69" s="193" t="s">
        <v>249</v>
      </c>
      <c r="AD69" s="173" t="s">
        <v>240</v>
      </c>
      <c r="AE69" s="370">
        <v>0.24429999999999999</v>
      </c>
      <c r="AF69" s="193" t="s">
        <v>239</v>
      </c>
    </row>
    <row r="70" spans="29:32">
      <c r="AC70" s="193" t="s">
        <v>248</v>
      </c>
      <c r="AD70" s="173" t="s">
        <v>240</v>
      </c>
      <c r="AE70" s="370">
        <v>0.15529999999999999</v>
      </c>
      <c r="AF70" s="193" t="s">
        <v>239</v>
      </c>
    </row>
    <row r="71" spans="29:32">
      <c r="AC71" s="193" t="s">
        <v>696</v>
      </c>
      <c r="AD71" s="173" t="s">
        <v>240</v>
      </c>
      <c r="AE71" s="370">
        <v>0.15298</v>
      </c>
      <c r="AF71" s="193" t="s">
        <v>239</v>
      </c>
    </row>
    <row r="72" spans="29:32">
      <c r="AC72" s="193" t="s">
        <v>697</v>
      </c>
      <c r="AD72" s="173" t="s">
        <v>240</v>
      </c>
      <c r="AE72" s="370">
        <v>0.22947000000000001</v>
      </c>
      <c r="AF72" s="193" t="s">
        <v>239</v>
      </c>
    </row>
    <row r="73" spans="29:32">
      <c r="AC73" s="193" t="s">
        <v>247</v>
      </c>
      <c r="AD73" s="173" t="s">
        <v>240</v>
      </c>
      <c r="AE73" s="370">
        <v>0.19084999999999999</v>
      </c>
      <c r="AF73" s="193" t="s">
        <v>239</v>
      </c>
    </row>
    <row r="74" spans="29:32">
      <c r="AC74" s="193" t="s">
        <v>698</v>
      </c>
      <c r="AD74" s="173" t="s">
        <v>240</v>
      </c>
      <c r="AE74" s="370">
        <v>0.14615</v>
      </c>
      <c r="AF74" s="193" t="s">
        <v>239</v>
      </c>
    </row>
    <row r="75" spans="29:32">
      <c r="AC75" s="193" t="s">
        <v>699</v>
      </c>
      <c r="AD75" s="173" t="s">
        <v>240</v>
      </c>
      <c r="AE75" s="370">
        <v>0.23385</v>
      </c>
      <c r="AF75" s="193" t="s">
        <v>239</v>
      </c>
    </row>
    <row r="76" spans="29:32">
      <c r="AC76" s="193" t="s">
        <v>700</v>
      </c>
      <c r="AD76" s="173" t="s">
        <v>240</v>
      </c>
      <c r="AE76" s="370">
        <v>0.42385</v>
      </c>
      <c r="AF76" s="193" t="s">
        <v>239</v>
      </c>
    </row>
    <row r="77" spans="29:32">
      <c r="AC77" s="192" t="s">
        <v>701</v>
      </c>
      <c r="AD77" s="211" t="s">
        <v>240</v>
      </c>
      <c r="AE77" s="370">
        <v>0.58462000000000003</v>
      </c>
      <c r="AF77" s="192" t="s">
        <v>239</v>
      </c>
    </row>
    <row r="78" spans="29:32">
      <c r="AC78" s="193" t="s">
        <v>702</v>
      </c>
      <c r="AD78" s="173" t="s">
        <v>240</v>
      </c>
      <c r="AE78" s="370">
        <v>0.18181</v>
      </c>
      <c r="AF78" s="193" t="s">
        <v>239</v>
      </c>
    </row>
    <row r="79" spans="29:32">
      <c r="AC79" s="193" t="s">
        <v>703</v>
      </c>
      <c r="AD79" s="173" t="s">
        <v>240</v>
      </c>
      <c r="AE79" s="370">
        <v>0.13924500000000001</v>
      </c>
      <c r="AF79" s="193" t="s">
        <v>239</v>
      </c>
    </row>
    <row r="80" spans="29:32">
      <c r="AC80" s="193" t="s">
        <v>704</v>
      </c>
      <c r="AD80" s="173" t="s">
        <v>240</v>
      </c>
      <c r="AE80" s="370">
        <v>0.22278000000000001</v>
      </c>
      <c r="AF80" s="193" t="s">
        <v>239</v>
      </c>
    </row>
    <row r="81" spans="29:32">
      <c r="AC81" s="193" t="s">
        <v>705</v>
      </c>
      <c r="AD81" s="173" t="s">
        <v>240</v>
      </c>
      <c r="AE81" s="370">
        <v>0.40378999999999998</v>
      </c>
      <c r="AF81" s="193" t="s">
        <v>239</v>
      </c>
    </row>
    <row r="82" spans="29:32">
      <c r="AC82" s="353" t="s">
        <v>706</v>
      </c>
      <c r="AD82" s="173" t="s">
        <v>240</v>
      </c>
      <c r="AE82" s="370">
        <v>0.55694999999999995</v>
      </c>
      <c r="AF82" s="193" t="s">
        <v>239</v>
      </c>
    </row>
    <row r="83" spans="29:32">
      <c r="AC83" s="383" t="s">
        <v>246</v>
      </c>
      <c r="AD83" s="384" t="s">
        <v>240</v>
      </c>
      <c r="AE83" s="385">
        <v>3.6940000000000001E-2</v>
      </c>
      <c r="AF83" s="383" t="s">
        <v>239</v>
      </c>
    </row>
    <row r="84" spans="29:32">
      <c r="AC84" s="192" t="s">
        <v>707</v>
      </c>
      <c r="AD84" s="173" t="s">
        <v>240</v>
      </c>
      <c r="AE84" s="385">
        <v>4.9699999999999996E-3</v>
      </c>
      <c r="AF84" s="193" t="s">
        <v>239</v>
      </c>
    </row>
    <row r="85" spans="29:32">
      <c r="AC85" s="192" t="s">
        <v>708</v>
      </c>
      <c r="AD85" s="173" t="s">
        <v>240</v>
      </c>
      <c r="AE85" s="385">
        <v>2.9909999999999999E-2</v>
      </c>
      <c r="AF85" s="193" t="s">
        <v>239</v>
      </c>
    </row>
    <row r="86" spans="29:32">
      <c r="AC86" s="192" t="s">
        <v>709</v>
      </c>
      <c r="AD86" s="173" t="s">
        <v>240</v>
      </c>
      <c r="AE86" s="385">
        <v>2.75E-2</v>
      </c>
      <c r="AF86" s="193" t="s">
        <v>239</v>
      </c>
    </row>
    <row r="87" spans="29:32">
      <c r="AC87" s="352" t="s">
        <v>710</v>
      </c>
      <c r="AD87" s="173" t="s">
        <v>245</v>
      </c>
      <c r="AE87" s="364">
        <v>0.1714</v>
      </c>
      <c r="AF87" s="193" t="s">
        <v>719</v>
      </c>
    </row>
    <row r="88" spans="29:32">
      <c r="AC88" s="352" t="s">
        <v>710</v>
      </c>
      <c r="AD88" s="173" t="s">
        <v>400</v>
      </c>
      <c r="AE88" s="364">
        <v>0.27583999999999997</v>
      </c>
      <c r="AF88" s="193" t="s">
        <v>720</v>
      </c>
    </row>
    <row r="89" spans="29:32">
      <c r="AC89" s="352" t="s">
        <v>747</v>
      </c>
      <c r="AD89" s="173" t="s">
        <v>245</v>
      </c>
      <c r="AE89" s="385">
        <v>0.16844000000000001</v>
      </c>
      <c r="AF89" s="193" t="s">
        <v>719</v>
      </c>
    </row>
    <row r="90" spans="29:32">
      <c r="AC90" s="352" t="s">
        <v>748</v>
      </c>
      <c r="AD90" s="173" t="s">
        <v>400</v>
      </c>
      <c r="AE90" s="385">
        <v>0.27107999999999999</v>
      </c>
      <c r="AF90" s="193" t="s">
        <v>720</v>
      </c>
    </row>
    <row r="91" spans="29:32">
      <c r="AC91" s="352" t="s">
        <v>749</v>
      </c>
      <c r="AD91" s="173" t="s">
        <v>245</v>
      </c>
      <c r="AE91" s="385">
        <v>0.13721</v>
      </c>
      <c r="AF91" s="193" t="s">
        <v>719</v>
      </c>
    </row>
    <row r="92" spans="29:32">
      <c r="AC92" s="352" t="s">
        <v>750</v>
      </c>
      <c r="AD92" s="173" t="s">
        <v>400</v>
      </c>
      <c r="AE92" s="385">
        <v>0.22081999999999999</v>
      </c>
      <c r="AF92" s="193" t="s">
        <v>720</v>
      </c>
    </row>
    <row r="93" spans="29:32">
      <c r="AC93" s="352" t="s">
        <v>751</v>
      </c>
      <c r="AD93" s="173" t="s">
        <v>245</v>
      </c>
      <c r="AE93" s="385">
        <v>0.16636999999999999</v>
      </c>
      <c r="AF93" s="193" t="s">
        <v>719</v>
      </c>
    </row>
    <row r="94" spans="29:32">
      <c r="AC94" s="352" t="s">
        <v>752</v>
      </c>
      <c r="AD94" s="173" t="s">
        <v>400</v>
      </c>
      <c r="AE94" s="385">
        <v>0.26774999999999999</v>
      </c>
      <c r="AF94" s="193" t="s">
        <v>720</v>
      </c>
    </row>
    <row r="95" spans="29:32">
      <c r="AC95" s="352" t="s">
        <v>753</v>
      </c>
      <c r="AD95" s="173" t="s">
        <v>245</v>
      </c>
      <c r="AE95" s="385">
        <v>0.20419000000000001</v>
      </c>
      <c r="AF95" s="193" t="s">
        <v>719</v>
      </c>
    </row>
    <row r="96" spans="29:32">
      <c r="AC96" s="352" t="s">
        <v>754</v>
      </c>
      <c r="AD96" s="173" t="s">
        <v>400</v>
      </c>
      <c r="AE96" s="385">
        <v>0.32862999999999998</v>
      </c>
      <c r="AF96" s="193" t="s">
        <v>720</v>
      </c>
    </row>
    <row r="97" spans="29:32">
      <c r="AC97" s="352" t="s">
        <v>755</v>
      </c>
      <c r="AD97" s="173" t="s">
        <v>245</v>
      </c>
      <c r="AE97" s="385">
        <v>0.17430000000000001</v>
      </c>
      <c r="AF97" s="193" t="s">
        <v>721</v>
      </c>
    </row>
    <row r="98" spans="29:32">
      <c r="AC98" s="352" t="s">
        <v>756</v>
      </c>
      <c r="AD98" s="173" t="s">
        <v>400</v>
      </c>
      <c r="AE98" s="385">
        <v>0.28051999999999999</v>
      </c>
      <c r="AF98" s="193" t="s">
        <v>720</v>
      </c>
    </row>
    <row r="99" spans="29:32">
      <c r="AC99" s="352" t="s">
        <v>757</v>
      </c>
      <c r="AD99" s="173" t="s">
        <v>245</v>
      </c>
      <c r="AE99" s="385">
        <v>0.14835999999999999</v>
      </c>
      <c r="AF99" s="193" t="s">
        <v>719</v>
      </c>
    </row>
    <row r="100" spans="29:32">
      <c r="AC100" s="352" t="s">
        <v>758</v>
      </c>
      <c r="AD100" s="173" t="s">
        <v>400</v>
      </c>
      <c r="AE100" s="385">
        <v>0.23877000000000001</v>
      </c>
      <c r="AF100" s="193" t="s">
        <v>720</v>
      </c>
    </row>
    <row r="101" spans="29:32">
      <c r="AC101" s="352" t="s">
        <v>759</v>
      </c>
      <c r="AD101" s="173" t="s">
        <v>245</v>
      </c>
      <c r="AE101" s="385">
        <v>0.18659000000000001</v>
      </c>
      <c r="AF101" s="193" t="s">
        <v>719</v>
      </c>
    </row>
    <row r="102" spans="29:32">
      <c r="AC102" s="352" t="s">
        <v>760</v>
      </c>
      <c r="AD102" s="173" t="s">
        <v>400</v>
      </c>
      <c r="AE102" s="385">
        <v>0.30029</v>
      </c>
      <c r="AF102" s="193" t="s">
        <v>720</v>
      </c>
    </row>
    <row r="103" spans="29:32">
      <c r="AC103" s="352" t="s">
        <v>761</v>
      </c>
      <c r="AD103" s="173" t="s">
        <v>245</v>
      </c>
      <c r="AE103" s="385">
        <v>0.27806999999999998</v>
      </c>
      <c r="AF103" s="193" t="s">
        <v>719</v>
      </c>
    </row>
    <row r="104" spans="29:32">
      <c r="AC104" s="352" t="s">
        <v>762</v>
      </c>
      <c r="AD104" s="173" t="s">
        <v>400</v>
      </c>
      <c r="AE104" s="385">
        <v>0.44751999999999997</v>
      </c>
      <c r="AF104" s="193" t="s">
        <v>720</v>
      </c>
    </row>
    <row r="105" spans="29:32">
      <c r="AC105" s="352" t="s">
        <v>763</v>
      </c>
      <c r="AD105" s="173" t="s">
        <v>245</v>
      </c>
      <c r="AE105" s="385">
        <v>0.10274999999999999</v>
      </c>
      <c r="AF105" s="193" t="s">
        <v>719</v>
      </c>
    </row>
    <row r="106" spans="29:32">
      <c r="AC106" s="352" t="s">
        <v>764</v>
      </c>
      <c r="AD106" s="173" t="s">
        <v>400</v>
      </c>
      <c r="AE106" s="385">
        <v>0.16538</v>
      </c>
      <c r="AF106" s="193" t="s">
        <v>720</v>
      </c>
    </row>
    <row r="107" spans="29:32">
      <c r="AC107" s="352" t="s">
        <v>765</v>
      </c>
      <c r="AD107" s="173" t="s">
        <v>245</v>
      </c>
      <c r="AE107" s="385">
        <v>0.10698000000000001</v>
      </c>
      <c r="AF107" s="193" t="s">
        <v>719</v>
      </c>
    </row>
    <row r="108" spans="29:32">
      <c r="AC108" s="352" t="s">
        <v>766</v>
      </c>
      <c r="AD108" s="173" t="s">
        <v>400</v>
      </c>
      <c r="AE108" s="385">
        <v>0.17216000000000001</v>
      </c>
      <c r="AF108" s="193" t="s">
        <v>720</v>
      </c>
    </row>
    <row r="109" spans="29:32">
      <c r="AC109" s="352" t="s">
        <v>767</v>
      </c>
      <c r="AD109" s="173" t="s">
        <v>245</v>
      </c>
      <c r="AE109" s="385">
        <v>0.14480000000000001</v>
      </c>
      <c r="AF109" s="193" t="s">
        <v>719</v>
      </c>
    </row>
    <row r="110" spans="29:32">
      <c r="AC110" s="352" t="s">
        <v>768</v>
      </c>
      <c r="AD110" s="173" t="s">
        <v>400</v>
      </c>
      <c r="AE110" s="385">
        <v>0.23304</v>
      </c>
      <c r="AF110" s="193" t="s">
        <v>720</v>
      </c>
    </row>
    <row r="111" spans="29:32">
      <c r="AC111" s="352" t="s">
        <v>769</v>
      </c>
      <c r="AD111" s="173" t="s">
        <v>245</v>
      </c>
      <c r="AE111" s="385">
        <v>0.11558</v>
      </c>
      <c r="AF111" s="193" t="s">
        <v>719</v>
      </c>
    </row>
    <row r="112" spans="29:32">
      <c r="AC112" s="353" t="s">
        <v>770</v>
      </c>
      <c r="AD112" s="173" t="s">
        <v>400</v>
      </c>
      <c r="AE112" s="385">
        <v>0.18601000000000001</v>
      </c>
      <c r="AF112" s="193" t="s">
        <v>722</v>
      </c>
    </row>
    <row r="113" spans="29:32">
      <c r="AC113" s="352" t="s">
        <v>771</v>
      </c>
      <c r="AD113" s="173" t="s">
        <v>400</v>
      </c>
      <c r="AE113" s="364">
        <v>0.31790000000000002</v>
      </c>
      <c r="AF113" s="193" t="s">
        <v>722</v>
      </c>
    </row>
    <row r="114" spans="29:32">
      <c r="AC114" s="352" t="s">
        <v>772</v>
      </c>
      <c r="AD114" s="173" t="s">
        <v>245</v>
      </c>
      <c r="AE114" s="364">
        <v>0.19753999999999999</v>
      </c>
      <c r="AF114" s="193" t="s">
        <v>721</v>
      </c>
    </row>
    <row r="115" spans="29:32">
      <c r="AC115" s="352" t="s">
        <v>773</v>
      </c>
      <c r="AD115" s="173" t="s">
        <v>245</v>
      </c>
      <c r="AE115" s="386">
        <v>0.14853</v>
      </c>
      <c r="AF115" s="354" t="s">
        <v>244</v>
      </c>
    </row>
    <row r="116" spans="29:32">
      <c r="AC116" s="352" t="s">
        <v>774</v>
      </c>
      <c r="AD116" s="173" t="s">
        <v>400</v>
      </c>
      <c r="AE116" s="386">
        <v>0.23904</v>
      </c>
      <c r="AF116" s="193" t="s">
        <v>722</v>
      </c>
    </row>
    <row r="117" spans="29:32">
      <c r="AC117" s="352" t="s">
        <v>775</v>
      </c>
      <c r="AD117" s="173" t="s">
        <v>245</v>
      </c>
      <c r="AE117" s="386">
        <v>0.189</v>
      </c>
      <c r="AF117" s="354" t="s">
        <v>244</v>
      </c>
    </row>
    <row r="118" spans="29:32">
      <c r="AC118" s="352" t="s">
        <v>776</v>
      </c>
      <c r="AD118" s="173" t="s">
        <v>400</v>
      </c>
      <c r="AE118" s="386">
        <v>0.30415999999999999</v>
      </c>
      <c r="AF118" s="193" t="s">
        <v>722</v>
      </c>
    </row>
    <row r="119" spans="29:32">
      <c r="AC119" s="352" t="s">
        <v>777</v>
      </c>
      <c r="AD119" s="173" t="s">
        <v>245</v>
      </c>
      <c r="AE119" s="386">
        <v>0.27171000000000001</v>
      </c>
      <c r="AF119" s="354" t="s">
        <v>244</v>
      </c>
    </row>
    <row r="120" spans="29:32">
      <c r="AC120" s="352" t="s">
        <v>778</v>
      </c>
      <c r="AD120" s="173" t="s">
        <v>400</v>
      </c>
      <c r="AE120" s="386">
        <v>0.43726999999999999</v>
      </c>
      <c r="AF120" s="354" t="s">
        <v>722</v>
      </c>
    </row>
    <row r="121" spans="29:32">
      <c r="AC121" s="352" t="s">
        <v>779</v>
      </c>
      <c r="AD121" s="173" t="s">
        <v>245</v>
      </c>
      <c r="AE121" s="386">
        <v>0.24709999999999999</v>
      </c>
      <c r="AF121" s="354" t="s">
        <v>244</v>
      </c>
    </row>
    <row r="122" spans="29:32">
      <c r="AC122" s="352" t="s">
        <v>780</v>
      </c>
      <c r="AD122" s="173" t="s">
        <v>400</v>
      </c>
      <c r="AE122" s="386">
        <v>0.39767000000000002</v>
      </c>
      <c r="AF122" s="354" t="s">
        <v>722</v>
      </c>
    </row>
    <row r="123" spans="29:32">
      <c r="AC123" s="352" t="s">
        <v>781</v>
      </c>
      <c r="AD123" s="173" t="s">
        <v>245</v>
      </c>
      <c r="AE123" s="376">
        <v>0.21079000000000001</v>
      </c>
      <c r="AF123" s="354" t="s">
        <v>244</v>
      </c>
    </row>
    <row r="124" spans="29:32">
      <c r="AC124" s="353" t="s">
        <v>782</v>
      </c>
      <c r="AD124" s="173" t="s">
        <v>400</v>
      </c>
      <c r="AE124" s="376">
        <v>0.33922999999999998</v>
      </c>
      <c r="AF124" s="354" t="s">
        <v>722</v>
      </c>
    </row>
    <row r="125" spans="29:32">
      <c r="AC125" s="352" t="s">
        <v>783</v>
      </c>
      <c r="AD125" s="173" t="s">
        <v>245</v>
      </c>
      <c r="AE125" s="376">
        <v>0.20791999999999999</v>
      </c>
      <c r="AF125" s="354" t="s">
        <v>244</v>
      </c>
    </row>
    <row r="126" spans="29:32">
      <c r="AC126" s="352" t="s">
        <v>782</v>
      </c>
      <c r="AD126" s="173" t="s">
        <v>400</v>
      </c>
      <c r="AE126" s="376">
        <v>0.33461000000000002</v>
      </c>
      <c r="AF126" s="354" t="s">
        <v>722</v>
      </c>
    </row>
    <row r="127" spans="29:32">
      <c r="AC127" s="352" t="s">
        <v>784</v>
      </c>
      <c r="AD127" s="173" t="s">
        <v>245</v>
      </c>
      <c r="AE127" s="376">
        <v>0.33276</v>
      </c>
      <c r="AF127" s="354" t="s">
        <v>244</v>
      </c>
    </row>
    <row r="128" spans="29:32">
      <c r="AC128" s="352" t="s">
        <v>785</v>
      </c>
      <c r="AD128" s="173" t="s">
        <v>400</v>
      </c>
      <c r="AE128" s="376">
        <v>0.53552</v>
      </c>
      <c r="AF128" s="354" t="s">
        <v>722</v>
      </c>
    </row>
    <row r="129" spans="29:32">
      <c r="AC129" s="352" t="s">
        <v>786</v>
      </c>
      <c r="AD129" s="173" t="s">
        <v>245</v>
      </c>
      <c r="AE129" s="376">
        <v>0.21962000000000001</v>
      </c>
      <c r="AF129" s="354" t="s">
        <v>244</v>
      </c>
    </row>
    <row r="130" spans="29:32">
      <c r="AC130" s="352" t="s">
        <v>787</v>
      </c>
      <c r="AD130" s="173" t="s">
        <v>400</v>
      </c>
      <c r="AE130" s="376">
        <v>0.35344999999999999</v>
      </c>
      <c r="AF130" s="354" t="s">
        <v>722</v>
      </c>
    </row>
    <row r="131" spans="29:32">
      <c r="AC131" s="352" t="s">
        <v>788</v>
      </c>
      <c r="AD131" s="173" t="s">
        <v>245</v>
      </c>
      <c r="AE131" s="386">
        <v>0.27174999999999999</v>
      </c>
      <c r="AF131" s="354" t="s">
        <v>244</v>
      </c>
    </row>
    <row r="132" spans="29:32">
      <c r="AC132" s="352" t="s">
        <v>789</v>
      </c>
      <c r="AD132" s="173" t="s">
        <v>400</v>
      </c>
      <c r="AE132" s="386">
        <v>0.43734000000000001</v>
      </c>
      <c r="AF132" s="354" t="s">
        <v>722</v>
      </c>
    </row>
    <row r="133" spans="29:32">
      <c r="AC133" s="352" t="s">
        <v>790</v>
      </c>
      <c r="AD133" s="173" t="s">
        <v>245</v>
      </c>
      <c r="AE133" s="386">
        <v>0.24621000000000001</v>
      </c>
      <c r="AF133" s="354" t="s">
        <v>244</v>
      </c>
    </row>
    <row r="134" spans="29:32">
      <c r="AC134" s="352" t="s">
        <v>791</v>
      </c>
      <c r="AD134" s="173" t="s">
        <v>400</v>
      </c>
      <c r="AE134" s="386">
        <v>0.39623000000000003</v>
      </c>
      <c r="AF134" s="354" t="s">
        <v>722</v>
      </c>
    </row>
    <row r="135" spans="29:32">
      <c r="AC135" s="352" t="s">
        <v>792</v>
      </c>
      <c r="AD135" s="173" t="s">
        <v>245</v>
      </c>
      <c r="AE135" s="385">
        <v>0.11337</v>
      </c>
      <c r="AF135" s="354" t="s">
        <v>244</v>
      </c>
    </row>
    <row r="136" spans="29:32">
      <c r="AC136" s="352" t="s">
        <v>793</v>
      </c>
      <c r="AD136" s="173" t="s">
        <v>400</v>
      </c>
      <c r="AE136" s="385">
        <v>0.18245</v>
      </c>
      <c r="AF136" s="354" t="s">
        <v>722</v>
      </c>
    </row>
    <row r="137" spans="29:32">
      <c r="AC137" s="352" t="s">
        <v>794</v>
      </c>
      <c r="AD137" s="173" t="s">
        <v>245</v>
      </c>
      <c r="AE137" s="376">
        <v>0.79076999999999997</v>
      </c>
      <c r="AF137" s="354" t="s">
        <v>244</v>
      </c>
    </row>
    <row r="138" spans="29:32">
      <c r="AC138" s="352" t="s">
        <v>795</v>
      </c>
      <c r="AD138" s="173" t="s">
        <v>400</v>
      </c>
      <c r="AE138" s="376">
        <v>1.2726200000000001</v>
      </c>
      <c r="AF138" s="193" t="s">
        <v>722</v>
      </c>
    </row>
    <row r="139" spans="29:32">
      <c r="AC139" s="352" t="s">
        <v>796</v>
      </c>
      <c r="AD139" s="173" t="s">
        <v>245</v>
      </c>
      <c r="AE139" s="376">
        <v>0.86104999999999998</v>
      </c>
      <c r="AF139" s="354" t="s">
        <v>244</v>
      </c>
    </row>
    <row r="140" spans="29:32">
      <c r="AC140" s="352" t="s">
        <v>797</v>
      </c>
      <c r="AD140" s="173" t="s">
        <v>400</v>
      </c>
      <c r="AE140" s="376">
        <v>1.3857299999999999</v>
      </c>
      <c r="AF140" s="193" t="s">
        <v>722</v>
      </c>
    </row>
    <row r="141" spans="29:32">
      <c r="AC141" s="352" t="s">
        <v>798</v>
      </c>
      <c r="AD141" s="173" t="s">
        <v>245</v>
      </c>
      <c r="AE141" s="376">
        <v>0.83020000000000005</v>
      </c>
      <c r="AF141" s="354" t="s">
        <v>244</v>
      </c>
    </row>
    <row r="142" spans="29:32">
      <c r="AC142" s="352" t="s">
        <v>799</v>
      </c>
      <c r="AD142" s="173" t="s">
        <v>400</v>
      </c>
      <c r="AE142" s="376">
        <v>1.3360799999999999</v>
      </c>
      <c r="AF142" s="354" t="s">
        <v>722</v>
      </c>
    </row>
    <row r="143" spans="29:32">
      <c r="AC143" s="193" t="s">
        <v>243</v>
      </c>
      <c r="AD143" s="173" t="s">
        <v>240</v>
      </c>
      <c r="AE143" s="387">
        <v>0.1195</v>
      </c>
      <c r="AF143" s="193" t="s">
        <v>239</v>
      </c>
    </row>
    <row r="144" spans="29:32">
      <c r="AC144" s="193" t="s">
        <v>711</v>
      </c>
      <c r="AD144" s="173" t="s">
        <v>240</v>
      </c>
      <c r="AE144" s="387">
        <v>2.7320000000000001E-2</v>
      </c>
      <c r="AF144" s="193" t="s">
        <v>239</v>
      </c>
    </row>
    <row r="145" spans="29:32">
      <c r="AC145" s="193" t="s">
        <v>242</v>
      </c>
      <c r="AD145" s="173" t="s">
        <v>240</v>
      </c>
      <c r="AE145" s="363">
        <v>0.20793</v>
      </c>
      <c r="AF145" s="193" t="s">
        <v>239</v>
      </c>
    </row>
    <row r="146" spans="29:32">
      <c r="AC146" s="193" t="s">
        <v>242</v>
      </c>
      <c r="AD146" s="173" t="s">
        <v>245</v>
      </c>
      <c r="AE146" s="363">
        <v>0.31191000000000002</v>
      </c>
      <c r="AF146" s="193" t="s">
        <v>719</v>
      </c>
    </row>
    <row r="147" spans="29:32">
      <c r="AC147" s="193" t="s">
        <v>241</v>
      </c>
      <c r="AD147" s="173" t="s">
        <v>240</v>
      </c>
      <c r="AE147" s="363">
        <v>0.14549000000000001</v>
      </c>
      <c r="AF147" s="193" t="s">
        <v>239</v>
      </c>
    </row>
    <row r="148" spans="29:32">
      <c r="AC148" s="193" t="s">
        <v>712</v>
      </c>
      <c r="AD148" s="173" t="s">
        <v>240</v>
      </c>
      <c r="AE148" s="386">
        <v>2.1829999999999999E-2</v>
      </c>
      <c r="AF148" s="193" t="s">
        <v>239</v>
      </c>
    </row>
    <row r="149" spans="29:32">
      <c r="AC149" s="354" t="s">
        <v>713</v>
      </c>
      <c r="AD149" s="173" t="s">
        <v>240</v>
      </c>
      <c r="AE149" s="386">
        <v>3.62E-3</v>
      </c>
      <c r="AF149" s="193" t="s">
        <v>239</v>
      </c>
    </row>
    <row r="150" spans="29:32">
      <c r="AC150" s="354" t="s">
        <v>714</v>
      </c>
      <c r="AD150" s="173" t="s">
        <v>240</v>
      </c>
      <c r="AE150" s="386">
        <v>2.5049999999999999E-2</v>
      </c>
      <c r="AF150" s="193" t="s">
        <v>239</v>
      </c>
    </row>
    <row r="152" spans="29:32">
      <c r="AC152" s="24">
        <v>2019</v>
      </c>
    </row>
    <row r="153" spans="29:32">
      <c r="AC153" s="193" t="s">
        <v>542</v>
      </c>
      <c r="AD153" s="173" t="s">
        <v>272</v>
      </c>
      <c r="AE153" s="389">
        <v>0.25559999999999999</v>
      </c>
      <c r="AF153" s="354" t="s">
        <v>238</v>
      </c>
    </row>
    <row r="154" spans="29:32">
      <c r="AC154" s="193" t="s">
        <v>519</v>
      </c>
      <c r="AD154" s="173" t="s">
        <v>272</v>
      </c>
      <c r="AE154" s="390">
        <v>2.1700000000000001E-2</v>
      </c>
      <c r="AF154" s="354" t="s">
        <v>238</v>
      </c>
    </row>
    <row r="155" spans="29:32">
      <c r="AC155" s="193" t="s">
        <v>495</v>
      </c>
      <c r="AD155" s="173" t="s">
        <v>272</v>
      </c>
      <c r="AE155" s="391">
        <v>0.18385000000000001</v>
      </c>
      <c r="AF155" s="193" t="s">
        <v>238</v>
      </c>
    </row>
    <row r="156" spans="29:32">
      <c r="AC156" s="352" t="s">
        <v>729</v>
      </c>
      <c r="AD156" s="173" t="s">
        <v>316</v>
      </c>
      <c r="AE156" s="391">
        <v>2.7582100000000001</v>
      </c>
      <c r="AF156" s="193" t="s">
        <v>315</v>
      </c>
    </row>
    <row r="157" spans="29:32">
      <c r="AC157" s="352" t="s">
        <v>730</v>
      </c>
      <c r="AD157" s="173" t="s">
        <v>272</v>
      </c>
      <c r="AE157" s="391">
        <v>0.25675999999999999</v>
      </c>
      <c r="AF157" s="193" t="s">
        <v>238</v>
      </c>
    </row>
    <row r="158" spans="29:32">
      <c r="AC158" s="352" t="s">
        <v>731</v>
      </c>
      <c r="AD158" s="173" t="s">
        <v>251</v>
      </c>
      <c r="AE158" s="392">
        <v>3217.82</v>
      </c>
      <c r="AF158" s="193" t="s">
        <v>253</v>
      </c>
    </row>
    <row r="159" spans="29:32">
      <c r="AC159" s="352" t="s">
        <v>732</v>
      </c>
      <c r="AD159" s="173" t="s">
        <v>272</v>
      </c>
      <c r="AE159" s="391">
        <v>0.26782</v>
      </c>
      <c r="AF159" s="193" t="s">
        <v>238</v>
      </c>
    </row>
    <row r="160" spans="29:32">
      <c r="AC160" s="367" t="s">
        <v>733</v>
      </c>
      <c r="AD160" s="368" t="s">
        <v>251</v>
      </c>
      <c r="AE160" s="392">
        <v>3250.08</v>
      </c>
      <c r="AF160" s="193" t="s">
        <v>253</v>
      </c>
    </row>
    <row r="161" spans="29:32">
      <c r="AC161" s="367" t="s">
        <v>734</v>
      </c>
      <c r="AD161" s="368" t="s">
        <v>316</v>
      </c>
      <c r="AE161" s="391">
        <v>2.7754699999999999</v>
      </c>
      <c r="AF161" s="193" t="s">
        <v>315</v>
      </c>
    </row>
    <row r="162" spans="29:32">
      <c r="AC162" s="367" t="s">
        <v>735</v>
      </c>
      <c r="AD162" s="368" t="s">
        <v>272</v>
      </c>
      <c r="AE162" s="391">
        <v>0.25835999999999998</v>
      </c>
      <c r="AF162" s="193" t="s">
        <v>238</v>
      </c>
    </row>
    <row r="163" spans="29:32">
      <c r="AC163" s="367" t="s">
        <v>736</v>
      </c>
      <c r="AD163" s="368" t="s">
        <v>251</v>
      </c>
      <c r="AE163" s="392">
        <v>3159.55</v>
      </c>
      <c r="AF163" s="193" t="s">
        <v>253</v>
      </c>
    </row>
    <row r="164" spans="29:32">
      <c r="AC164" s="367" t="s">
        <v>737</v>
      </c>
      <c r="AD164" s="368" t="s">
        <v>316</v>
      </c>
      <c r="AE164" s="391">
        <v>3.12209</v>
      </c>
      <c r="AF164" s="193" t="s">
        <v>315</v>
      </c>
    </row>
    <row r="165" spans="29:32">
      <c r="AC165" s="367" t="s">
        <v>738</v>
      </c>
      <c r="AD165" s="368" t="s">
        <v>272</v>
      </c>
      <c r="AE165" s="391">
        <v>0.26297999999999999</v>
      </c>
      <c r="AF165" s="193" t="s">
        <v>238</v>
      </c>
    </row>
    <row r="166" spans="29:32">
      <c r="AC166" s="352" t="s">
        <v>739</v>
      </c>
      <c r="AD166" s="173" t="s">
        <v>316</v>
      </c>
      <c r="AE166" s="391">
        <v>2.5404200000000001</v>
      </c>
      <c r="AF166" s="193" t="s">
        <v>315</v>
      </c>
    </row>
    <row r="167" spans="29:32">
      <c r="AC167" s="352" t="s">
        <v>740</v>
      </c>
      <c r="AD167" s="173" t="s">
        <v>272</v>
      </c>
      <c r="AE167" s="391">
        <v>0.24675</v>
      </c>
      <c r="AF167" s="193" t="s">
        <v>238</v>
      </c>
    </row>
    <row r="168" spans="29:32">
      <c r="AC168" s="352" t="s">
        <v>741</v>
      </c>
      <c r="AD168" s="173" t="s">
        <v>272</v>
      </c>
      <c r="AE168" s="391">
        <v>0.33183000000000001</v>
      </c>
      <c r="AF168" s="193" t="s">
        <v>238</v>
      </c>
    </row>
    <row r="169" spans="29:32">
      <c r="AC169" s="352" t="s">
        <v>742</v>
      </c>
      <c r="AD169" s="173" t="s">
        <v>251</v>
      </c>
      <c r="AE169" s="392">
        <v>2464.9499999999998</v>
      </c>
      <c r="AF169" s="193" t="s">
        <v>253</v>
      </c>
    </row>
    <row r="170" spans="29:32">
      <c r="AC170" s="369" t="s">
        <v>743</v>
      </c>
      <c r="AD170" s="173" t="s">
        <v>316</v>
      </c>
      <c r="AE170" s="391">
        <v>2.2910499999999998</v>
      </c>
      <c r="AF170" s="193" t="s">
        <v>315</v>
      </c>
    </row>
    <row r="171" spans="29:32">
      <c r="AC171" s="369" t="s">
        <v>744</v>
      </c>
      <c r="AD171" s="173" t="s">
        <v>272</v>
      </c>
      <c r="AE171" s="391">
        <v>0.24454999999999999</v>
      </c>
      <c r="AF171" s="193" t="s">
        <v>238</v>
      </c>
    </row>
    <row r="172" spans="29:32">
      <c r="AC172" s="369" t="s">
        <v>745</v>
      </c>
      <c r="AD172" s="173" t="s">
        <v>316</v>
      </c>
      <c r="AE172" s="391">
        <v>2.5430600000000001</v>
      </c>
      <c r="AF172" s="193" t="s">
        <v>315</v>
      </c>
    </row>
    <row r="173" spans="29:32">
      <c r="AC173" s="369" t="s">
        <v>746</v>
      </c>
      <c r="AD173" s="173" t="s">
        <v>272</v>
      </c>
      <c r="AE173" s="391">
        <v>0.24776000000000001</v>
      </c>
      <c r="AF173" s="193" t="s">
        <v>238</v>
      </c>
    </row>
    <row r="174" spans="29:32">
      <c r="AC174" s="193" t="s">
        <v>401</v>
      </c>
      <c r="AD174" s="173" t="s">
        <v>385</v>
      </c>
      <c r="AE174" s="393">
        <v>0.34399999999999997</v>
      </c>
      <c r="AF174" s="193" t="s">
        <v>384</v>
      </c>
    </row>
    <row r="175" spans="29:32">
      <c r="AC175" s="193" t="s">
        <v>386</v>
      </c>
      <c r="AD175" s="173" t="s">
        <v>385</v>
      </c>
      <c r="AE175" s="394">
        <v>0.70799999999999996</v>
      </c>
      <c r="AF175" s="354" t="s">
        <v>384</v>
      </c>
    </row>
    <row r="176" spans="29:32">
      <c r="AC176" s="193" t="s">
        <v>678</v>
      </c>
      <c r="AD176" s="173" t="s">
        <v>316</v>
      </c>
      <c r="AE176" s="391">
        <v>2.5941100000000001</v>
      </c>
      <c r="AF176" s="193" t="s">
        <v>315</v>
      </c>
    </row>
    <row r="177" spans="29:32">
      <c r="AC177" s="193" t="s">
        <v>679</v>
      </c>
      <c r="AD177" s="173" t="s">
        <v>316</v>
      </c>
      <c r="AE177" s="391">
        <v>2.6869700000000001</v>
      </c>
      <c r="AF177" s="193" t="s">
        <v>315</v>
      </c>
    </row>
    <row r="178" spans="29:32">
      <c r="AC178" s="193" t="s">
        <v>680</v>
      </c>
      <c r="AD178" s="173" t="s">
        <v>316</v>
      </c>
      <c r="AE178" s="391">
        <v>2.2090399999999999</v>
      </c>
      <c r="AF178" s="193" t="s">
        <v>315</v>
      </c>
    </row>
    <row r="179" spans="29:32">
      <c r="AC179" s="192" t="s">
        <v>681</v>
      </c>
      <c r="AD179" s="173" t="s">
        <v>474</v>
      </c>
      <c r="AE179" s="395">
        <v>1430</v>
      </c>
      <c r="AF179" s="193" t="s">
        <v>715</v>
      </c>
    </row>
    <row r="180" spans="29:32" ht="17">
      <c r="AC180" s="192" t="s">
        <v>682</v>
      </c>
      <c r="AD180" s="173" t="s">
        <v>474</v>
      </c>
      <c r="AE180" s="396">
        <v>2088</v>
      </c>
      <c r="AF180" s="355" t="s">
        <v>716</v>
      </c>
    </row>
    <row r="181" spans="29:32" ht="17">
      <c r="AC181" s="192" t="s">
        <v>683</v>
      </c>
      <c r="AD181" s="173" t="s">
        <v>474</v>
      </c>
      <c r="AE181" s="395">
        <v>1774</v>
      </c>
      <c r="AF181" s="355" t="s">
        <v>716</v>
      </c>
    </row>
    <row r="182" spans="29:32">
      <c r="AC182" s="374" t="s">
        <v>684</v>
      </c>
      <c r="AD182" s="173" t="s">
        <v>474</v>
      </c>
      <c r="AE182" s="395">
        <v>3922</v>
      </c>
      <c r="AF182" s="193" t="s">
        <v>715</v>
      </c>
    </row>
    <row r="183" spans="29:32">
      <c r="AC183" s="352" t="s">
        <v>800</v>
      </c>
      <c r="AD183" s="173" t="s">
        <v>272</v>
      </c>
      <c r="AE183" s="397">
        <v>1.5630000000000002E-2</v>
      </c>
      <c r="AF183" s="193" t="s">
        <v>238</v>
      </c>
    </row>
    <row r="184" spans="29:32">
      <c r="AC184" s="352" t="s">
        <v>801</v>
      </c>
      <c r="AD184" s="173" t="s">
        <v>251</v>
      </c>
      <c r="AE184" s="397">
        <v>59.029020000000003</v>
      </c>
      <c r="AF184" s="193" t="s">
        <v>250</v>
      </c>
    </row>
    <row r="185" spans="29:32">
      <c r="AC185" s="352" t="s">
        <v>802</v>
      </c>
      <c r="AD185" s="173" t="s">
        <v>251</v>
      </c>
      <c r="AE185" s="397">
        <v>73.135230000000007</v>
      </c>
      <c r="AF185" s="193" t="s">
        <v>250</v>
      </c>
    </row>
    <row r="186" spans="29:32">
      <c r="AC186" s="352" t="s">
        <v>803</v>
      </c>
      <c r="AD186" s="173" t="s">
        <v>272</v>
      </c>
      <c r="AE186" s="397">
        <v>1.5630000000000002E-2</v>
      </c>
      <c r="AF186" s="193" t="s">
        <v>238</v>
      </c>
    </row>
    <row r="187" spans="29:32">
      <c r="AC187" s="352" t="s">
        <v>804</v>
      </c>
      <c r="AD187" s="173" t="s">
        <v>272</v>
      </c>
      <c r="AE187" s="397">
        <v>2.1000000000000001E-4</v>
      </c>
      <c r="AF187" s="193" t="s">
        <v>238</v>
      </c>
    </row>
    <row r="188" spans="29:32">
      <c r="AC188" s="352" t="s">
        <v>805</v>
      </c>
      <c r="AD188" s="173" t="s">
        <v>251</v>
      </c>
      <c r="AE188" s="397">
        <v>1.1483699999999999</v>
      </c>
      <c r="AF188" s="193" t="s">
        <v>250</v>
      </c>
    </row>
    <row r="189" spans="29:32">
      <c r="AC189" s="352" t="s">
        <v>806</v>
      </c>
      <c r="AD189" s="173" t="s">
        <v>251</v>
      </c>
      <c r="AE189" s="397">
        <v>0.69342999999999999</v>
      </c>
      <c r="AF189" s="193" t="s">
        <v>250</v>
      </c>
    </row>
    <row r="190" spans="29:32">
      <c r="AC190" s="352" t="s">
        <v>807</v>
      </c>
      <c r="AD190" s="173" t="s">
        <v>272</v>
      </c>
      <c r="AE190" s="397">
        <v>2.0000000000000001E-4</v>
      </c>
      <c r="AF190" s="193" t="s">
        <v>238</v>
      </c>
    </row>
    <row r="191" spans="29:32">
      <c r="AC191" s="352" t="s">
        <v>808</v>
      </c>
      <c r="AD191" s="173" t="s">
        <v>272</v>
      </c>
      <c r="AE191" s="391">
        <v>0.21446999999999999</v>
      </c>
      <c r="AF191" s="193" t="s">
        <v>238</v>
      </c>
    </row>
    <row r="192" spans="29:32">
      <c r="AC192" s="352" t="s">
        <v>809</v>
      </c>
      <c r="AD192" s="173" t="s">
        <v>316</v>
      </c>
      <c r="AE192" s="391">
        <v>1.5226</v>
      </c>
      <c r="AF192" s="354" t="s">
        <v>315</v>
      </c>
    </row>
    <row r="193" spans="29:32">
      <c r="AC193" s="193" t="s">
        <v>306</v>
      </c>
      <c r="AD193" s="173" t="s">
        <v>272</v>
      </c>
      <c r="AE193" s="398">
        <v>0.17605999999999999</v>
      </c>
      <c r="AF193" s="354" t="s">
        <v>238</v>
      </c>
    </row>
    <row r="194" spans="29:32">
      <c r="AC194" s="193" t="s">
        <v>293</v>
      </c>
      <c r="AD194" s="173" t="s">
        <v>272</v>
      </c>
      <c r="AE194" s="399">
        <v>0</v>
      </c>
      <c r="AF194" s="193" t="s">
        <v>238</v>
      </c>
    </row>
    <row r="195" spans="29:32">
      <c r="AC195" s="193" t="s">
        <v>287</v>
      </c>
      <c r="AD195" s="173" t="s">
        <v>272</v>
      </c>
      <c r="AE195" s="399">
        <v>0</v>
      </c>
      <c r="AF195" s="193" t="s">
        <v>286</v>
      </c>
    </row>
    <row r="196" spans="29:32">
      <c r="AC196" s="193" t="s">
        <v>685</v>
      </c>
      <c r="AD196" s="173" t="s">
        <v>251</v>
      </c>
      <c r="AE196" s="400">
        <v>64.636499999999998</v>
      </c>
      <c r="AF196" s="193" t="s">
        <v>250</v>
      </c>
    </row>
    <row r="197" spans="29:32">
      <c r="AC197" s="193" t="s">
        <v>270</v>
      </c>
      <c r="AD197" s="173" t="s">
        <v>251</v>
      </c>
      <c r="AE197" s="401">
        <v>586.51379999999995</v>
      </c>
      <c r="AF197" s="193" t="s">
        <v>253</v>
      </c>
    </row>
    <row r="198" spans="29:32">
      <c r="AC198" s="193" t="s">
        <v>268</v>
      </c>
      <c r="AD198" s="173" t="s">
        <v>251</v>
      </c>
      <c r="AE198" s="401">
        <v>99.759200000000007</v>
      </c>
      <c r="AF198" s="193" t="s">
        <v>253</v>
      </c>
    </row>
    <row r="199" spans="29:32">
      <c r="AC199" s="193" t="s">
        <v>266</v>
      </c>
      <c r="AD199" s="173" t="s">
        <v>251</v>
      </c>
      <c r="AE199" s="400">
        <v>10.203900000000001</v>
      </c>
      <c r="AF199" s="193" t="s">
        <v>253</v>
      </c>
    </row>
    <row r="200" spans="29:32">
      <c r="AC200" s="193" t="s">
        <v>686</v>
      </c>
      <c r="AD200" s="173" t="s">
        <v>251</v>
      </c>
      <c r="AE200" s="400">
        <v>21.3538</v>
      </c>
      <c r="AF200" s="193" t="s">
        <v>253</v>
      </c>
    </row>
    <row r="201" spans="29:32">
      <c r="AC201" s="193" t="s">
        <v>264</v>
      </c>
      <c r="AD201" s="173" t="s">
        <v>251</v>
      </c>
      <c r="AE201" s="401">
        <v>10.203900000000001</v>
      </c>
      <c r="AF201" s="193" t="s">
        <v>253</v>
      </c>
    </row>
    <row r="202" spans="29:32">
      <c r="AC202" s="193" t="s">
        <v>262</v>
      </c>
      <c r="AD202" s="173" t="s">
        <v>251</v>
      </c>
      <c r="AE202" s="400">
        <v>10.203900000000001</v>
      </c>
      <c r="AF202" s="193" t="s">
        <v>253</v>
      </c>
    </row>
    <row r="203" spans="29:32">
      <c r="AC203" s="193" t="s">
        <v>260</v>
      </c>
      <c r="AD203" s="173" t="s">
        <v>251</v>
      </c>
      <c r="AE203" s="400">
        <v>21.3538</v>
      </c>
      <c r="AF203" s="193" t="s">
        <v>253</v>
      </c>
    </row>
    <row r="204" spans="29:32">
      <c r="AC204" s="193" t="s">
        <v>258</v>
      </c>
      <c r="AD204" s="173" t="s">
        <v>251</v>
      </c>
      <c r="AE204" s="400">
        <v>21.3538</v>
      </c>
      <c r="AF204" s="193" t="s">
        <v>253</v>
      </c>
    </row>
    <row r="205" spans="29:32">
      <c r="AC205" s="193" t="s">
        <v>257</v>
      </c>
      <c r="AD205" s="173" t="s">
        <v>251</v>
      </c>
      <c r="AE205" s="401">
        <v>21.3538</v>
      </c>
      <c r="AF205" s="193" t="s">
        <v>253</v>
      </c>
    </row>
    <row r="206" spans="29:32">
      <c r="AC206" s="193" t="s">
        <v>256</v>
      </c>
      <c r="AD206" s="173" t="s">
        <v>251</v>
      </c>
      <c r="AE206" s="400">
        <v>21.3538</v>
      </c>
      <c r="AF206" s="193" t="s">
        <v>253</v>
      </c>
    </row>
    <row r="207" spans="29:32">
      <c r="AC207" s="193" t="s">
        <v>255</v>
      </c>
      <c r="AD207" s="173" t="s">
        <v>251</v>
      </c>
      <c r="AE207" s="400">
        <v>21.3538</v>
      </c>
      <c r="AF207" s="193" t="s">
        <v>253</v>
      </c>
    </row>
    <row r="208" spans="29:32">
      <c r="AC208" s="193" t="s">
        <v>687</v>
      </c>
      <c r="AD208" s="173" t="s">
        <v>251</v>
      </c>
      <c r="AE208" s="400">
        <v>21.3538</v>
      </c>
      <c r="AF208" s="193" t="s">
        <v>253</v>
      </c>
    </row>
    <row r="209" spans="29:32">
      <c r="AC209" s="193" t="s">
        <v>254</v>
      </c>
      <c r="AD209" s="173" t="s">
        <v>251</v>
      </c>
      <c r="AE209" s="400">
        <v>1.37</v>
      </c>
      <c r="AF209" s="193" t="s">
        <v>253</v>
      </c>
    </row>
    <row r="210" spans="29:32">
      <c r="AC210" s="193" t="s">
        <v>252</v>
      </c>
      <c r="AD210" s="173" t="s">
        <v>251</v>
      </c>
      <c r="AE210" s="402">
        <v>21.353999999999999</v>
      </c>
      <c r="AF210" s="193" t="s">
        <v>250</v>
      </c>
    </row>
    <row r="211" spans="29:32">
      <c r="AC211" s="193" t="s">
        <v>688</v>
      </c>
      <c r="AD211" s="173" t="s">
        <v>251</v>
      </c>
      <c r="AE211" s="403">
        <v>870.10270000000003</v>
      </c>
      <c r="AF211" s="193" t="s">
        <v>250</v>
      </c>
    </row>
    <row r="212" spans="29:32">
      <c r="AC212" s="193" t="s">
        <v>689</v>
      </c>
      <c r="AD212" s="173" t="s">
        <v>251</v>
      </c>
      <c r="AE212" s="401">
        <v>21.3538</v>
      </c>
      <c r="AF212" s="193" t="s">
        <v>250</v>
      </c>
    </row>
    <row r="213" spans="29:32">
      <c r="AC213" s="193" t="s">
        <v>690</v>
      </c>
      <c r="AD213" s="173" t="s">
        <v>251</v>
      </c>
      <c r="AE213" s="401">
        <v>21.3538</v>
      </c>
      <c r="AF213" s="193" t="s">
        <v>250</v>
      </c>
    </row>
    <row r="214" spans="29:32">
      <c r="AC214" s="193" t="s">
        <v>691</v>
      </c>
      <c r="AD214" s="173" t="s">
        <v>251</v>
      </c>
      <c r="AE214" s="401">
        <v>445.02780000000001</v>
      </c>
      <c r="AF214" s="193" t="s">
        <v>250</v>
      </c>
    </row>
    <row r="215" spans="29:32">
      <c r="AC215" s="193" t="s">
        <v>692</v>
      </c>
      <c r="AD215" s="173" t="s">
        <v>251</v>
      </c>
      <c r="AE215" s="404">
        <v>1000</v>
      </c>
      <c r="AF215" s="193" t="s">
        <v>717</v>
      </c>
    </row>
    <row r="216" spans="29:32">
      <c r="AC216" s="193" t="s">
        <v>693</v>
      </c>
      <c r="AD216" s="173" t="s">
        <v>251</v>
      </c>
      <c r="AE216" s="404">
        <v>273</v>
      </c>
      <c r="AF216" s="193" t="s">
        <v>718</v>
      </c>
    </row>
    <row r="217" spans="29:32">
      <c r="AC217" s="193" t="s">
        <v>694</v>
      </c>
      <c r="AD217" s="173" t="s">
        <v>251</v>
      </c>
      <c r="AE217" s="404">
        <v>297</v>
      </c>
      <c r="AF217" s="193" t="s">
        <v>718</v>
      </c>
    </row>
    <row r="218" spans="29:32">
      <c r="AC218" s="193" t="s">
        <v>695</v>
      </c>
      <c r="AD218" s="173" t="s">
        <v>251</v>
      </c>
      <c r="AE218" s="404">
        <v>1000</v>
      </c>
      <c r="AF218" s="193" t="s">
        <v>717</v>
      </c>
    </row>
    <row r="219" spans="29:32">
      <c r="AC219" s="193" t="s">
        <v>249</v>
      </c>
      <c r="AD219" s="173" t="s">
        <v>240</v>
      </c>
      <c r="AE219" s="405">
        <v>0.25492999999999999</v>
      </c>
      <c r="AF219" s="193" t="s">
        <v>239</v>
      </c>
    </row>
    <row r="220" spans="29:32">
      <c r="AC220" s="193" t="s">
        <v>248</v>
      </c>
      <c r="AD220" s="173" t="s">
        <v>240</v>
      </c>
      <c r="AE220" s="405">
        <v>0.15832000000000002</v>
      </c>
      <c r="AF220" s="193" t="s">
        <v>239</v>
      </c>
    </row>
    <row r="221" spans="29:32">
      <c r="AC221" s="193" t="s">
        <v>696</v>
      </c>
      <c r="AD221" s="173" t="s">
        <v>240</v>
      </c>
      <c r="AE221" s="405">
        <v>0.15573000000000001</v>
      </c>
      <c r="AF221" s="193" t="s">
        <v>239</v>
      </c>
    </row>
    <row r="222" spans="29:32">
      <c r="AC222" s="193" t="s">
        <v>697</v>
      </c>
      <c r="AD222" s="173" t="s">
        <v>240</v>
      </c>
      <c r="AE222" s="405">
        <v>0.2336</v>
      </c>
      <c r="AF222" s="193" t="s">
        <v>239</v>
      </c>
    </row>
    <row r="223" spans="29:32">
      <c r="AC223" s="193" t="s">
        <v>247</v>
      </c>
      <c r="AD223" s="173" t="s">
        <v>240</v>
      </c>
      <c r="AE223" s="405">
        <v>0.19562000000000002</v>
      </c>
      <c r="AF223" s="193" t="s">
        <v>239</v>
      </c>
    </row>
    <row r="224" spans="29:32">
      <c r="AC224" s="193" t="s">
        <v>698</v>
      </c>
      <c r="AD224" s="173" t="s">
        <v>240</v>
      </c>
      <c r="AE224" s="405">
        <v>0.14981</v>
      </c>
      <c r="AF224" s="193" t="s">
        <v>239</v>
      </c>
    </row>
    <row r="225" spans="29:32">
      <c r="AC225" s="193" t="s">
        <v>699</v>
      </c>
      <c r="AD225" s="173" t="s">
        <v>240</v>
      </c>
      <c r="AE225" s="405">
        <v>0.2397</v>
      </c>
      <c r="AF225" s="193" t="s">
        <v>239</v>
      </c>
    </row>
    <row r="226" spans="29:32">
      <c r="AC226" s="193" t="s">
        <v>700</v>
      </c>
      <c r="AD226" s="173" t="s">
        <v>240</v>
      </c>
      <c r="AE226" s="405">
        <v>0.43446000000000001</v>
      </c>
      <c r="AF226" s="193" t="s">
        <v>239</v>
      </c>
    </row>
    <row r="227" spans="29:32">
      <c r="AC227" s="192" t="s">
        <v>701</v>
      </c>
      <c r="AD227" s="211" t="s">
        <v>240</v>
      </c>
      <c r="AE227" s="405">
        <v>0.59925000000000006</v>
      </c>
      <c r="AF227" s="192" t="s">
        <v>239</v>
      </c>
    </row>
    <row r="228" spans="29:32">
      <c r="AC228" s="193" t="s">
        <v>702</v>
      </c>
      <c r="AD228" s="173" t="s">
        <v>240</v>
      </c>
      <c r="AE228" s="405">
        <v>0.18078000000000002</v>
      </c>
      <c r="AF228" s="193" t="s">
        <v>239</v>
      </c>
    </row>
    <row r="229" spans="29:32">
      <c r="AC229" s="193" t="s">
        <v>703</v>
      </c>
      <c r="AD229" s="173" t="s">
        <v>240</v>
      </c>
      <c r="AE229" s="405">
        <v>0.13844530000000002</v>
      </c>
      <c r="AF229" s="193" t="s">
        <v>239</v>
      </c>
    </row>
    <row r="230" spans="29:32">
      <c r="AC230" s="193" t="s">
        <v>704</v>
      </c>
      <c r="AD230" s="173" t="s">
        <v>240</v>
      </c>
      <c r="AE230" s="405">
        <v>0.22151000000000001</v>
      </c>
      <c r="AF230" s="193" t="s">
        <v>239</v>
      </c>
    </row>
    <row r="231" spans="29:32">
      <c r="AC231" s="193" t="s">
        <v>705</v>
      </c>
      <c r="AD231" s="173" t="s">
        <v>240</v>
      </c>
      <c r="AE231" s="405">
        <v>0.40149000000000001</v>
      </c>
      <c r="AF231" s="193" t="s">
        <v>239</v>
      </c>
    </row>
    <row r="232" spans="29:32">
      <c r="AC232" s="353" t="s">
        <v>706</v>
      </c>
      <c r="AD232" s="173" t="s">
        <v>240</v>
      </c>
      <c r="AE232" s="405">
        <v>0.55376000000000003</v>
      </c>
      <c r="AF232" s="193" t="s">
        <v>239</v>
      </c>
    </row>
    <row r="233" spans="29:32">
      <c r="AC233" s="383" t="s">
        <v>246</v>
      </c>
      <c r="AD233" s="384" t="s">
        <v>240</v>
      </c>
      <c r="AE233" s="389">
        <v>4.1149999999999999E-2</v>
      </c>
      <c r="AF233" s="383" t="s">
        <v>239</v>
      </c>
    </row>
    <row r="234" spans="29:32">
      <c r="AC234" s="192" t="s">
        <v>707</v>
      </c>
      <c r="AD234" s="173" t="s">
        <v>240</v>
      </c>
      <c r="AE234" s="389">
        <v>5.9699999999999996E-3</v>
      </c>
      <c r="AF234" s="193" t="s">
        <v>239</v>
      </c>
    </row>
    <row r="235" spans="29:32">
      <c r="AC235" s="192" t="s">
        <v>708</v>
      </c>
      <c r="AD235" s="173" t="s">
        <v>240</v>
      </c>
      <c r="AE235" s="389">
        <v>3.508E-2</v>
      </c>
      <c r="AF235" s="193" t="s">
        <v>239</v>
      </c>
    </row>
    <row r="236" spans="29:32">
      <c r="AC236" s="192" t="s">
        <v>709</v>
      </c>
      <c r="AD236" s="173" t="s">
        <v>240</v>
      </c>
      <c r="AE236" s="389">
        <v>3.0839999999999999E-2</v>
      </c>
      <c r="AF236" s="193" t="s">
        <v>239</v>
      </c>
    </row>
    <row r="237" spans="29:32">
      <c r="AC237" s="352" t="s">
        <v>710</v>
      </c>
      <c r="AD237" s="173" t="s">
        <v>245</v>
      </c>
      <c r="AE237" s="390">
        <v>0.17710000000000001</v>
      </c>
      <c r="AF237" s="193" t="s">
        <v>719</v>
      </c>
    </row>
    <row r="238" spans="29:32">
      <c r="AC238" s="352" t="s">
        <v>710</v>
      </c>
      <c r="AD238" s="173" t="s">
        <v>400</v>
      </c>
      <c r="AE238" s="390">
        <v>0.28502</v>
      </c>
      <c r="AF238" s="193" t="s">
        <v>720</v>
      </c>
    </row>
    <row r="239" spans="29:32">
      <c r="AC239" s="352" t="s">
        <v>747</v>
      </c>
      <c r="AD239" s="173" t="s">
        <v>245</v>
      </c>
      <c r="AE239" s="389">
        <v>0.17335999999999999</v>
      </c>
      <c r="AF239" s="193" t="s">
        <v>719</v>
      </c>
    </row>
    <row r="240" spans="29:32">
      <c r="AC240" s="352" t="s">
        <v>748</v>
      </c>
      <c r="AD240" s="173" t="s">
        <v>400</v>
      </c>
      <c r="AE240" s="389">
        <v>0.27900999999999998</v>
      </c>
      <c r="AF240" s="193" t="s">
        <v>720</v>
      </c>
    </row>
    <row r="241" spans="29:32">
      <c r="AC241" s="352" t="s">
        <v>749</v>
      </c>
      <c r="AD241" s="173" t="s">
        <v>245</v>
      </c>
      <c r="AE241" s="389">
        <v>0.14208000000000001</v>
      </c>
      <c r="AF241" s="193" t="s">
        <v>719</v>
      </c>
    </row>
    <row r="242" spans="29:32">
      <c r="AC242" s="352" t="s">
        <v>750</v>
      </c>
      <c r="AD242" s="173" t="s">
        <v>400</v>
      </c>
      <c r="AE242" s="389">
        <v>0.22868000000000002</v>
      </c>
      <c r="AF242" s="193" t="s">
        <v>720</v>
      </c>
    </row>
    <row r="243" spans="29:32">
      <c r="AC243" s="352" t="s">
        <v>751</v>
      </c>
      <c r="AD243" s="173" t="s">
        <v>245</v>
      </c>
      <c r="AE243" s="389">
        <v>0.17061000000000001</v>
      </c>
      <c r="AF243" s="193" t="s">
        <v>719</v>
      </c>
    </row>
    <row r="244" spans="29:32">
      <c r="AC244" s="352" t="s">
        <v>752</v>
      </c>
      <c r="AD244" s="173" t="s">
        <v>400</v>
      </c>
      <c r="AE244" s="389">
        <v>0.27459</v>
      </c>
      <c r="AF244" s="193" t="s">
        <v>720</v>
      </c>
    </row>
    <row r="245" spans="29:32">
      <c r="AC245" s="352" t="s">
        <v>753</v>
      </c>
      <c r="AD245" s="173" t="s">
        <v>245</v>
      </c>
      <c r="AE245" s="389">
        <v>0.20946999999999999</v>
      </c>
      <c r="AF245" s="193" t="s">
        <v>719</v>
      </c>
    </row>
    <row r="246" spans="29:32">
      <c r="AC246" s="352" t="s">
        <v>754</v>
      </c>
      <c r="AD246" s="173" t="s">
        <v>400</v>
      </c>
      <c r="AE246" s="389">
        <v>0.33712999999999999</v>
      </c>
      <c r="AF246" s="193" t="s">
        <v>720</v>
      </c>
    </row>
    <row r="247" spans="29:32">
      <c r="AC247" s="352" t="s">
        <v>755</v>
      </c>
      <c r="AD247" s="173" t="s">
        <v>245</v>
      </c>
      <c r="AE247" s="389">
        <v>0.18084</v>
      </c>
      <c r="AF247" s="193" t="s">
        <v>721</v>
      </c>
    </row>
    <row r="248" spans="29:32">
      <c r="AC248" s="352" t="s">
        <v>756</v>
      </c>
      <c r="AD248" s="173" t="s">
        <v>400</v>
      </c>
      <c r="AE248" s="389">
        <v>0.29103000000000001</v>
      </c>
      <c r="AF248" s="193" t="s">
        <v>720</v>
      </c>
    </row>
    <row r="249" spans="29:32">
      <c r="AC249" s="352" t="s">
        <v>757</v>
      </c>
      <c r="AD249" s="173" t="s">
        <v>245</v>
      </c>
      <c r="AE249" s="389">
        <v>0.15371000000000001</v>
      </c>
      <c r="AF249" s="193" t="s">
        <v>719</v>
      </c>
    </row>
    <row r="250" spans="29:32">
      <c r="AC250" s="352" t="s">
        <v>758</v>
      </c>
      <c r="AD250" s="173" t="s">
        <v>400</v>
      </c>
      <c r="AE250" s="389">
        <v>0.24736</v>
      </c>
      <c r="AF250" s="193" t="s">
        <v>720</v>
      </c>
    </row>
    <row r="251" spans="29:32">
      <c r="AC251" s="352" t="s">
        <v>759</v>
      </c>
      <c r="AD251" s="173" t="s">
        <v>245</v>
      </c>
      <c r="AE251" s="389">
        <v>0.19228000000000001</v>
      </c>
      <c r="AF251" s="193" t="s">
        <v>719</v>
      </c>
    </row>
    <row r="252" spans="29:32">
      <c r="AC252" s="352" t="s">
        <v>760</v>
      </c>
      <c r="AD252" s="173" t="s">
        <v>400</v>
      </c>
      <c r="AE252" s="389">
        <v>0.30945</v>
      </c>
      <c r="AF252" s="193" t="s">
        <v>720</v>
      </c>
    </row>
    <row r="253" spans="29:32">
      <c r="AC253" s="352" t="s">
        <v>761</v>
      </c>
      <c r="AD253" s="173" t="s">
        <v>245</v>
      </c>
      <c r="AE253" s="389">
        <v>0.28294999999999998</v>
      </c>
      <c r="AF253" s="193" t="s">
        <v>719</v>
      </c>
    </row>
    <row r="254" spans="29:32">
      <c r="AC254" s="352" t="s">
        <v>762</v>
      </c>
      <c r="AD254" s="173" t="s">
        <v>400</v>
      </c>
      <c r="AE254" s="389">
        <v>0.45535999999999999</v>
      </c>
      <c r="AF254" s="193" t="s">
        <v>720</v>
      </c>
    </row>
    <row r="255" spans="29:32">
      <c r="AC255" s="352" t="s">
        <v>763</v>
      </c>
      <c r="AD255" s="173" t="s">
        <v>245</v>
      </c>
      <c r="AE255" s="389">
        <v>0.1052</v>
      </c>
      <c r="AF255" s="193" t="s">
        <v>719</v>
      </c>
    </row>
    <row r="256" spans="29:32">
      <c r="AC256" s="352" t="s">
        <v>764</v>
      </c>
      <c r="AD256" s="173" t="s">
        <v>400</v>
      </c>
      <c r="AE256" s="389">
        <v>0.16930000000000001</v>
      </c>
      <c r="AF256" s="193" t="s">
        <v>720</v>
      </c>
    </row>
    <row r="257" spans="29:32">
      <c r="AC257" s="352" t="s">
        <v>765</v>
      </c>
      <c r="AD257" s="173" t="s">
        <v>245</v>
      </c>
      <c r="AE257" s="389">
        <v>0.10895000000000001</v>
      </c>
      <c r="AF257" s="193" t="s">
        <v>719</v>
      </c>
    </row>
    <row r="258" spans="29:32">
      <c r="AC258" s="352" t="s">
        <v>766</v>
      </c>
      <c r="AD258" s="173" t="s">
        <v>400</v>
      </c>
      <c r="AE258" s="389">
        <v>0.17534</v>
      </c>
      <c r="AF258" s="193" t="s">
        <v>720</v>
      </c>
    </row>
    <row r="259" spans="29:32">
      <c r="AC259" s="352" t="s">
        <v>767</v>
      </c>
      <c r="AD259" s="173" t="s">
        <v>245</v>
      </c>
      <c r="AE259" s="389">
        <v>0.13177</v>
      </c>
      <c r="AF259" s="193" t="s">
        <v>719</v>
      </c>
    </row>
    <row r="260" spans="29:32">
      <c r="AC260" s="352" t="s">
        <v>768</v>
      </c>
      <c r="AD260" s="173" t="s">
        <v>400</v>
      </c>
      <c r="AE260" s="389">
        <v>0.21207000000000001</v>
      </c>
      <c r="AF260" s="193" t="s">
        <v>720</v>
      </c>
    </row>
    <row r="261" spans="29:32">
      <c r="AC261" s="352" t="s">
        <v>769</v>
      </c>
      <c r="AD261" s="173" t="s">
        <v>245</v>
      </c>
      <c r="AE261" s="389">
        <v>0.11473</v>
      </c>
      <c r="AF261" s="193" t="s">
        <v>719</v>
      </c>
    </row>
    <row r="262" spans="29:32">
      <c r="AC262" s="353" t="s">
        <v>770</v>
      </c>
      <c r="AD262" s="173" t="s">
        <v>400</v>
      </c>
      <c r="AE262" s="389">
        <v>0.18464000000000003</v>
      </c>
      <c r="AF262" s="193" t="s">
        <v>722</v>
      </c>
    </row>
    <row r="263" spans="29:32">
      <c r="AC263" s="352" t="s">
        <v>771</v>
      </c>
      <c r="AD263" s="173" t="s">
        <v>400</v>
      </c>
      <c r="AE263" s="390">
        <v>0.32027</v>
      </c>
      <c r="AF263" s="193" t="s">
        <v>722</v>
      </c>
    </row>
    <row r="264" spans="29:32">
      <c r="AC264" s="352" t="s">
        <v>772</v>
      </c>
      <c r="AD264" s="173" t="s">
        <v>245</v>
      </c>
      <c r="AE264" s="390">
        <v>0.19900999999999999</v>
      </c>
      <c r="AF264" s="193" t="s">
        <v>721</v>
      </c>
    </row>
    <row r="265" spans="29:32">
      <c r="AC265" s="352" t="s">
        <v>773</v>
      </c>
      <c r="AD265" s="173" t="s">
        <v>245</v>
      </c>
      <c r="AE265" s="406">
        <v>0.14954999999999999</v>
      </c>
      <c r="AF265" s="354" t="s">
        <v>244</v>
      </c>
    </row>
    <row r="266" spans="29:32">
      <c r="AC266" s="352" t="s">
        <v>774</v>
      </c>
      <c r="AD266" s="173" t="s">
        <v>400</v>
      </c>
      <c r="AE266" s="406">
        <v>0.24068000000000001</v>
      </c>
      <c r="AF266" s="193" t="s">
        <v>722</v>
      </c>
    </row>
    <row r="267" spans="29:32">
      <c r="AC267" s="352" t="s">
        <v>775</v>
      </c>
      <c r="AD267" s="173" t="s">
        <v>245</v>
      </c>
      <c r="AE267" s="406">
        <v>0.19455</v>
      </c>
      <c r="AF267" s="354" t="s">
        <v>244</v>
      </c>
    </row>
    <row r="268" spans="29:32">
      <c r="AC268" s="352" t="s">
        <v>776</v>
      </c>
      <c r="AD268" s="173" t="s">
        <v>400</v>
      </c>
      <c r="AE268" s="406">
        <v>0.31309999999999999</v>
      </c>
      <c r="AF268" s="193" t="s">
        <v>722</v>
      </c>
    </row>
    <row r="269" spans="29:32">
      <c r="AC269" s="352" t="s">
        <v>777</v>
      </c>
      <c r="AD269" s="173" t="s">
        <v>245</v>
      </c>
      <c r="AE269" s="406">
        <v>0.27777000000000002</v>
      </c>
      <c r="AF269" s="354" t="s">
        <v>244</v>
      </c>
    </row>
    <row r="270" spans="29:32">
      <c r="AC270" s="352" t="s">
        <v>778</v>
      </c>
      <c r="AD270" s="173" t="s">
        <v>400</v>
      </c>
      <c r="AE270" s="406">
        <v>0.44702999999999998</v>
      </c>
      <c r="AF270" s="354" t="s">
        <v>722</v>
      </c>
    </row>
    <row r="271" spans="29:32">
      <c r="AC271" s="352" t="s">
        <v>779</v>
      </c>
      <c r="AD271" s="173" t="s">
        <v>245</v>
      </c>
      <c r="AE271" s="406">
        <v>0.25213000000000002</v>
      </c>
      <c r="AF271" s="354" t="s">
        <v>244</v>
      </c>
    </row>
    <row r="272" spans="29:32">
      <c r="AC272" s="352" t="s">
        <v>780</v>
      </c>
      <c r="AD272" s="173" t="s">
        <v>400</v>
      </c>
      <c r="AE272" s="406">
        <v>0.40576000000000001</v>
      </c>
      <c r="AF272" s="354" t="s">
        <v>722</v>
      </c>
    </row>
    <row r="273" spans="29:32">
      <c r="AC273" s="352" t="s">
        <v>781</v>
      </c>
      <c r="AD273" s="173" t="s">
        <v>245</v>
      </c>
      <c r="AE273" s="398">
        <v>0.23741000000000001</v>
      </c>
      <c r="AF273" s="354" t="s">
        <v>244</v>
      </c>
    </row>
    <row r="274" spans="29:32">
      <c r="AC274" s="353" t="s">
        <v>782</v>
      </c>
      <c r="AD274" s="173" t="s">
        <v>400</v>
      </c>
      <c r="AE274" s="398">
        <v>0.38207000000000002</v>
      </c>
      <c r="AF274" s="354" t="s">
        <v>722</v>
      </c>
    </row>
    <row r="275" spans="29:32">
      <c r="AC275" s="352" t="s">
        <v>783</v>
      </c>
      <c r="AD275" s="173" t="s">
        <v>245</v>
      </c>
      <c r="AE275" s="398">
        <v>0.22833000000000001</v>
      </c>
      <c r="AF275" s="354" t="s">
        <v>244</v>
      </c>
    </row>
    <row r="276" spans="29:32">
      <c r="AC276" s="352" t="s">
        <v>782</v>
      </c>
      <c r="AD276" s="173" t="s">
        <v>400</v>
      </c>
      <c r="AE276" s="398">
        <v>0.36747000000000002</v>
      </c>
      <c r="AF276" s="354" t="s">
        <v>722</v>
      </c>
    </row>
    <row r="277" spans="29:32">
      <c r="AC277" s="352" t="s">
        <v>784</v>
      </c>
      <c r="AD277" s="173" t="s">
        <v>245</v>
      </c>
      <c r="AE277" s="398">
        <v>0.3846</v>
      </c>
      <c r="AF277" s="354" t="s">
        <v>244</v>
      </c>
    </row>
    <row r="278" spans="29:32">
      <c r="AC278" s="352" t="s">
        <v>785</v>
      </c>
      <c r="AD278" s="173" t="s">
        <v>400</v>
      </c>
      <c r="AE278" s="398">
        <v>0.61895999999999995</v>
      </c>
      <c r="AF278" s="354" t="s">
        <v>722</v>
      </c>
    </row>
    <row r="279" spans="29:32">
      <c r="AC279" s="352" t="s">
        <v>786</v>
      </c>
      <c r="AD279" s="173" t="s">
        <v>245</v>
      </c>
      <c r="AE279" s="398">
        <v>0.23644999999999999</v>
      </c>
      <c r="AF279" s="354" t="s">
        <v>244</v>
      </c>
    </row>
    <row r="280" spans="29:32">
      <c r="AC280" s="352" t="s">
        <v>787</v>
      </c>
      <c r="AD280" s="173" t="s">
        <v>400</v>
      </c>
      <c r="AE280" s="398">
        <v>0.38052999999999998</v>
      </c>
      <c r="AF280" s="354" t="s">
        <v>722</v>
      </c>
    </row>
    <row r="281" spans="29:32">
      <c r="AC281" s="352" t="s">
        <v>788</v>
      </c>
      <c r="AD281" s="173" t="s">
        <v>245</v>
      </c>
      <c r="AE281" s="406">
        <v>0.27244000000000002</v>
      </c>
      <c r="AF281" s="354" t="s">
        <v>244</v>
      </c>
    </row>
    <row r="282" spans="29:32">
      <c r="AC282" s="352" t="s">
        <v>789</v>
      </c>
      <c r="AD282" s="173" t="s">
        <v>400</v>
      </c>
      <c r="AE282" s="406">
        <v>0.43845000000000001</v>
      </c>
      <c r="AF282" s="354" t="s">
        <v>722</v>
      </c>
    </row>
    <row r="283" spans="29:32">
      <c r="AC283" s="352" t="s">
        <v>790</v>
      </c>
      <c r="AD283" s="173" t="s">
        <v>245</v>
      </c>
      <c r="AE283" s="406">
        <v>0.25162000000000001</v>
      </c>
      <c r="AF283" s="354" t="s">
        <v>244</v>
      </c>
    </row>
    <row r="284" spans="29:32">
      <c r="AC284" s="352" t="s">
        <v>791</v>
      </c>
      <c r="AD284" s="173" t="s">
        <v>400</v>
      </c>
      <c r="AE284" s="406">
        <v>0.40494000000000002</v>
      </c>
      <c r="AF284" s="354" t="s">
        <v>722</v>
      </c>
    </row>
    <row r="285" spans="29:32">
      <c r="AC285" s="352" t="s">
        <v>792</v>
      </c>
      <c r="AD285" s="173" t="s">
        <v>245</v>
      </c>
      <c r="AE285" s="389">
        <v>0.11551</v>
      </c>
      <c r="AF285" s="354" t="s">
        <v>244</v>
      </c>
    </row>
    <row r="286" spans="29:32">
      <c r="AC286" s="352" t="s">
        <v>793</v>
      </c>
      <c r="AD286" s="173" t="s">
        <v>400</v>
      </c>
      <c r="AE286" s="389">
        <v>0.18589</v>
      </c>
      <c r="AF286" s="354" t="s">
        <v>722</v>
      </c>
    </row>
    <row r="287" spans="29:32">
      <c r="AC287" s="352" t="s">
        <v>794</v>
      </c>
      <c r="AD287" s="173" t="s">
        <v>245</v>
      </c>
      <c r="AE287" s="398">
        <v>0.79127999999999998</v>
      </c>
      <c r="AF287" s="354" t="s">
        <v>244</v>
      </c>
    </row>
    <row r="288" spans="29:32">
      <c r="AC288" s="352" t="s">
        <v>795</v>
      </c>
      <c r="AD288" s="173" t="s">
        <v>400</v>
      </c>
      <c r="AE288" s="398">
        <v>1.2734399999999999</v>
      </c>
      <c r="AF288" s="193" t="s">
        <v>722</v>
      </c>
    </row>
    <row r="289" spans="29:32">
      <c r="AC289" s="352" t="s">
        <v>796</v>
      </c>
      <c r="AD289" s="173" t="s">
        <v>245</v>
      </c>
      <c r="AE289" s="398">
        <v>0.87458000000000002</v>
      </c>
      <c r="AF289" s="354" t="s">
        <v>244</v>
      </c>
    </row>
    <row r="290" spans="29:32">
      <c r="AC290" s="352" t="s">
        <v>797</v>
      </c>
      <c r="AD290" s="173" t="s">
        <v>400</v>
      </c>
      <c r="AE290" s="398">
        <v>1.4075</v>
      </c>
      <c r="AF290" s="193" t="s">
        <v>722</v>
      </c>
    </row>
    <row r="291" spans="29:32">
      <c r="AC291" s="352" t="s">
        <v>798</v>
      </c>
      <c r="AD291" s="173" t="s">
        <v>245</v>
      </c>
      <c r="AE291" s="398">
        <v>0.83823999999999999</v>
      </c>
      <c r="AF291" s="354" t="s">
        <v>244</v>
      </c>
    </row>
    <row r="292" spans="29:32">
      <c r="AC292" s="352" t="s">
        <v>799</v>
      </c>
      <c r="AD292" s="173" t="s">
        <v>400</v>
      </c>
      <c r="AE292" s="398">
        <v>1.3490200000000001</v>
      </c>
      <c r="AF292" s="354" t="s">
        <v>722</v>
      </c>
    </row>
    <row r="293" spans="29:32">
      <c r="AC293" s="193" t="s">
        <v>243</v>
      </c>
      <c r="AD293" s="173" t="s">
        <v>240</v>
      </c>
      <c r="AE293" s="407">
        <v>0.12076000000000001</v>
      </c>
      <c r="AF293" s="193" t="s">
        <v>239</v>
      </c>
    </row>
    <row r="294" spans="29:32">
      <c r="AC294" s="193" t="s">
        <v>711</v>
      </c>
      <c r="AD294" s="173" t="s">
        <v>240</v>
      </c>
      <c r="AE294" s="407">
        <v>2.7789999999999999E-2</v>
      </c>
      <c r="AF294" s="193" t="s">
        <v>239</v>
      </c>
    </row>
    <row r="295" spans="29:32">
      <c r="AC295" s="193" t="s">
        <v>242</v>
      </c>
      <c r="AD295" s="173" t="s">
        <v>240</v>
      </c>
      <c r="AE295" s="389">
        <v>0.21176</v>
      </c>
      <c r="AF295" s="193" t="s">
        <v>239</v>
      </c>
    </row>
    <row r="296" spans="29:32">
      <c r="AC296" s="193" t="s">
        <v>242</v>
      </c>
      <c r="AD296" s="173" t="s">
        <v>245</v>
      </c>
      <c r="AE296" s="389">
        <v>0.31763999999999998</v>
      </c>
      <c r="AF296" s="193" t="s">
        <v>719</v>
      </c>
    </row>
    <row r="297" spans="29:32">
      <c r="AC297" s="193" t="s">
        <v>241</v>
      </c>
      <c r="AD297" s="173" t="s">
        <v>240</v>
      </c>
      <c r="AE297" s="389">
        <v>0.15018000000000001</v>
      </c>
      <c r="AF297" s="193" t="s">
        <v>239</v>
      </c>
    </row>
    <row r="298" spans="29:32">
      <c r="AC298" s="193" t="s">
        <v>712</v>
      </c>
      <c r="AD298" s="173" t="s">
        <v>240</v>
      </c>
      <c r="AE298" s="406">
        <v>0.112863</v>
      </c>
      <c r="AF298" s="193" t="s">
        <v>239</v>
      </c>
    </row>
    <row r="299" spans="29:32">
      <c r="AC299" s="354" t="s">
        <v>713</v>
      </c>
      <c r="AD299" s="173" t="s">
        <v>240</v>
      </c>
      <c r="AE299" s="406">
        <v>1.8737999999999998E-2</v>
      </c>
      <c r="AF299" s="193" t="s">
        <v>239</v>
      </c>
    </row>
    <row r="300" spans="29:32">
      <c r="AC300" s="354" t="s">
        <v>714</v>
      </c>
      <c r="AD300" s="173" t="s">
        <v>240</v>
      </c>
      <c r="AE300" s="406">
        <v>0.12951799999999999</v>
      </c>
      <c r="AF300" s="193"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9"/>
  <sheetViews>
    <sheetView showGridLines="0" topLeftCell="A53" zoomScale="115" zoomScaleNormal="120" workbookViewId="0">
      <selection activeCell="I132" sqref="I132"/>
    </sheetView>
  </sheetViews>
  <sheetFormatPr baseColWidth="10" defaultColWidth="9.1640625" defaultRowHeight="15"/>
  <cols>
    <col min="1" max="1" width="3" customWidth="1"/>
    <col min="2" max="2" width="9.1640625" style="4"/>
    <col min="3" max="3" width="36.1640625" style="4" customWidth="1"/>
    <col min="4" max="4" width="19.1640625" style="4" customWidth="1"/>
    <col min="5" max="5" width="21.83203125" style="4" customWidth="1"/>
    <col min="6" max="6" width="21.5" style="4" customWidth="1"/>
    <col min="7" max="7" width="20.1640625" style="4" customWidth="1"/>
    <col min="8" max="8" width="17.83203125" style="4" customWidth="1"/>
    <col min="9" max="9" width="19.83203125" style="4" customWidth="1"/>
    <col min="10" max="10" width="20.5" style="4" customWidth="1"/>
    <col min="11" max="13" width="17.83203125" style="21" customWidth="1"/>
    <col min="14" max="14" width="23" style="21" customWidth="1"/>
    <col min="15" max="15" width="25" style="21" customWidth="1"/>
    <col min="16" max="16" width="21.33203125" style="21" customWidth="1"/>
    <col min="17" max="17" width="25.5" style="21" customWidth="1"/>
    <col min="18" max="20" width="19.5" style="21" customWidth="1"/>
    <col min="21" max="21" width="27.1640625" style="21" customWidth="1"/>
    <col min="22" max="22" width="33.1640625" style="21" customWidth="1"/>
    <col min="23" max="23" width="30" style="4" customWidth="1"/>
    <col min="24" max="16384" width="9.164062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9">
      <c r="A6" s="16"/>
      <c r="B6" s="17"/>
      <c r="C6" s="2"/>
      <c r="D6" s="2"/>
      <c r="E6" s="2"/>
      <c r="F6" s="2"/>
      <c r="G6" s="2"/>
      <c r="H6" s="2"/>
      <c r="I6" s="2"/>
      <c r="J6" s="2"/>
      <c r="K6" s="22"/>
      <c r="L6" s="22"/>
      <c r="M6" s="22"/>
      <c r="N6" s="22"/>
      <c r="O6" s="22"/>
      <c r="P6" s="21"/>
      <c r="Q6" s="21"/>
      <c r="R6" s="21"/>
      <c r="S6" s="21"/>
      <c r="T6" s="21"/>
      <c r="U6" s="21"/>
      <c r="V6" s="21"/>
      <c r="W6" s="25"/>
      <c r="X6" s="53"/>
    </row>
    <row r="7" spans="1:26" s="3" customFormat="1" ht="20" thickBot="1">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47"/>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47"/>
      <c r="C17" s="344"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5" customHeight="1">
      <c r="A18" s="13"/>
      <c r="B18" s="347"/>
      <c r="C18" s="344"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c r="A19" s="13"/>
      <c r="B19" s="347"/>
      <c r="C19" s="344"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c r="A20" s="13"/>
      <c r="B20" s="347"/>
      <c r="C20" s="344"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c r="A21" s="13"/>
      <c r="B21" s="347"/>
      <c r="C21" s="345" t="s">
        <v>17</v>
      </c>
      <c r="D21" s="341"/>
      <c r="E21" s="341"/>
      <c r="F21" s="341"/>
      <c r="G21" s="341"/>
      <c r="H21" s="341"/>
      <c r="I21" s="341"/>
      <c r="J21" s="341"/>
      <c r="K21" s="341"/>
      <c r="L21" s="341"/>
      <c r="M21" s="341"/>
      <c r="N21" s="341"/>
      <c r="O21" s="341"/>
      <c r="P21" s="342" t="s">
        <v>55</v>
      </c>
      <c r="Q21" s="343"/>
      <c r="R21" s="18"/>
      <c r="S21" s="18"/>
      <c r="T21" s="18"/>
      <c r="U21" s="18"/>
      <c r="V21" s="18"/>
      <c r="W21" s="18"/>
      <c r="X21" s="67"/>
      <c r="Y21" s="23"/>
    </row>
    <row r="22" spans="1:25" s="3" customFormat="1" ht="29.25" customHeight="1">
      <c r="A22" s="13"/>
      <c r="B22" s="347"/>
      <c r="C22" s="344"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47"/>
      <c r="C23" s="344"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c r="A24" s="13"/>
      <c r="B24" s="347"/>
      <c r="C24" s="346"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21" t="s">
        <v>26</v>
      </c>
      <c r="D29" s="596" t="s">
        <v>32</v>
      </c>
      <c r="E29" s="597"/>
      <c r="F29" s="591"/>
      <c r="G29" s="79" t="s">
        <v>34</v>
      </c>
      <c r="H29" s="49" t="s">
        <v>33</v>
      </c>
      <c r="I29" s="49" t="s">
        <v>663</v>
      </c>
      <c r="J29" s="49" t="s">
        <v>664</v>
      </c>
      <c r="K29" s="49" t="s">
        <v>665</v>
      </c>
      <c r="L29" s="49" t="s">
        <v>41</v>
      </c>
      <c r="M29" s="49" t="s">
        <v>40</v>
      </c>
      <c r="N29" s="590" t="s">
        <v>8</v>
      </c>
      <c r="O29" s="591"/>
      <c r="P29" s="18"/>
      <c r="Q29" s="18"/>
      <c r="R29" s="18"/>
      <c r="S29" s="18"/>
      <c r="T29" s="18"/>
      <c r="U29" s="18"/>
      <c r="V29" s="18"/>
      <c r="W29" s="18"/>
      <c r="X29" s="67"/>
      <c r="Y29" s="23"/>
    </row>
    <row r="30" spans="1:25" s="3" customFormat="1" ht="46.5" customHeight="1">
      <c r="A30" s="13"/>
      <c r="B30" s="14"/>
      <c r="C30" s="244"/>
      <c r="D30" s="641"/>
      <c r="E30" s="641"/>
      <c r="F30" s="641"/>
      <c r="G30" s="240"/>
      <c r="H30" s="241"/>
      <c r="I30" s="242"/>
      <c r="J30" s="243"/>
      <c r="K30" s="242"/>
      <c r="L30" s="243"/>
      <c r="M30" s="242"/>
      <c r="N30" s="639"/>
      <c r="O30" s="640"/>
      <c r="P30" s="18"/>
      <c r="Q30" s="18"/>
      <c r="R30" s="18"/>
      <c r="S30" s="18"/>
      <c r="T30" s="18"/>
      <c r="U30" s="18"/>
      <c r="V30" s="18"/>
      <c r="W30" s="18"/>
      <c r="X30" s="67"/>
      <c r="Y30" s="23"/>
    </row>
    <row r="31" spans="1:25" s="3" customFormat="1" ht="46.5" customHeight="1">
      <c r="A31" s="13"/>
      <c r="B31" s="14"/>
      <c r="C31" s="234"/>
      <c r="D31" s="616"/>
      <c r="E31" s="616"/>
      <c r="F31" s="616"/>
      <c r="G31" s="245"/>
      <c r="H31" s="246"/>
      <c r="I31" s="247"/>
      <c r="J31" s="248"/>
      <c r="K31" s="247"/>
      <c r="L31" s="248"/>
      <c r="M31" s="247"/>
      <c r="N31" s="616"/>
      <c r="O31" s="632"/>
      <c r="P31" s="18"/>
      <c r="Q31" s="18"/>
      <c r="R31" s="18"/>
      <c r="S31" s="18"/>
      <c r="T31" s="18"/>
      <c r="U31" s="18"/>
      <c r="V31" s="18"/>
      <c r="W31" s="18"/>
      <c r="X31" s="67"/>
      <c r="Y31" s="23"/>
    </row>
    <row r="32" spans="1:25" s="3" customFormat="1" ht="46.5" customHeight="1">
      <c r="A32" s="13"/>
      <c r="B32" s="14"/>
      <c r="C32" s="234"/>
      <c r="D32" s="616"/>
      <c r="E32" s="616"/>
      <c r="F32" s="616"/>
      <c r="G32" s="245"/>
      <c r="H32" s="246"/>
      <c r="I32" s="247"/>
      <c r="J32" s="248"/>
      <c r="K32" s="247"/>
      <c r="L32" s="248"/>
      <c r="M32" s="247"/>
      <c r="N32" s="616"/>
      <c r="O32" s="632"/>
      <c r="P32" s="18"/>
      <c r="Q32" s="18"/>
      <c r="R32" s="18"/>
      <c r="S32" s="18"/>
      <c r="T32" s="18"/>
      <c r="U32" s="18"/>
      <c r="V32" s="18"/>
      <c r="W32" s="18"/>
      <c r="X32" s="67"/>
      <c r="Y32" s="23"/>
    </row>
    <row r="33" spans="1:25" s="3" customFormat="1" ht="46.5" customHeight="1">
      <c r="A33" s="13"/>
      <c r="B33" s="14"/>
      <c r="C33" s="234"/>
      <c r="D33" s="616"/>
      <c r="E33" s="616"/>
      <c r="F33" s="616"/>
      <c r="G33" s="245"/>
      <c r="H33" s="246"/>
      <c r="I33" s="247"/>
      <c r="J33" s="247"/>
      <c r="K33" s="247"/>
      <c r="L33" s="248"/>
      <c r="M33" s="247"/>
      <c r="N33" s="616"/>
      <c r="O33" s="632"/>
      <c r="P33" s="18"/>
      <c r="Q33" s="18"/>
      <c r="R33" s="18"/>
      <c r="S33" s="18"/>
      <c r="T33" s="18"/>
      <c r="U33" s="18"/>
      <c r="V33" s="18"/>
      <c r="W33" s="18"/>
      <c r="X33" s="67"/>
      <c r="Y33" s="23"/>
    </row>
    <row r="34" spans="1:25" s="3" customFormat="1" ht="46.5" customHeight="1">
      <c r="A34" s="13"/>
      <c r="B34" s="14"/>
      <c r="C34" s="234"/>
      <c r="D34" s="616"/>
      <c r="E34" s="616"/>
      <c r="F34" s="616"/>
      <c r="G34" s="245"/>
      <c r="H34" s="246"/>
      <c r="I34" s="247"/>
      <c r="J34" s="247"/>
      <c r="K34" s="247"/>
      <c r="L34" s="248"/>
      <c r="M34" s="247"/>
      <c r="N34" s="616"/>
      <c r="O34" s="632"/>
      <c r="P34" s="18"/>
      <c r="Q34" s="18"/>
      <c r="R34" s="18"/>
      <c r="S34" s="18"/>
      <c r="T34" s="18"/>
      <c r="U34" s="18"/>
      <c r="V34" s="18"/>
      <c r="W34" s="18"/>
      <c r="X34" s="67"/>
      <c r="Y34" s="23"/>
    </row>
    <row r="35" spans="1:25" s="3" customFormat="1" ht="46.5" customHeight="1">
      <c r="A35" s="13"/>
      <c r="B35" s="14"/>
      <c r="C35" s="234"/>
      <c r="D35" s="616"/>
      <c r="E35" s="616"/>
      <c r="F35" s="616"/>
      <c r="G35" s="245"/>
      <c r="H35" s="246"/>
      <c r="I35" s="247"/>
      <c r="J35" s="247"/>
      <c r="K35" s="247"/>
      <c r="L35" s="248"/>
      <c r="M35" s="247"/>
      <c r="N35" s="616"/>
      <c r="O35" s="632"/>
      <c r="P35" s="18"/>
      <c r="Q35" s="18"/>
      <c r="R35" s="18"/>
      <c r="S35" s="18"/>
      <c r="T35" s="18"/>
      <c r="U35" s="18"/>
      <c r="V35" s="18"/>
      <c r="W35" s="18"/>
      <c r="X35" s="67"/>
      <c r="Y35" s="23"/>
    </row>
    <row r="36" spans="1:25" s="3" customFormat="1" ht="46.5" customHeight="1">
      <c r="A36" s="13"/>
      <c r="B36" s="14"/>
      <c r="C36" s="234"/>
      <c r="D36" s="616"/>
      <c r="E36" s="616"/>
      <c r="F36" s="616"/>
      <c r="G36" s="245"/>
      <c r="H36" s="246"/>
      <c r="I36" s="247"/>
      <c r="J36" s="247"/>
      <c r="K36" s="247"/>
      <c r="L36" s="248"/>
      <c r="M36" s="247"/>
      <c r="N36" s="616"/>
      <c r="O36" s="632"/>
      <c r="P36" s="18"/>
      <c r="Q36" s="18"/>
      <c r="R36" s="18"/>
      <c r="S36" s="18"/>
      <c r="T36" s="18"/>
      <c r="U36" s="18"/>
      <c r="V36" s="18"/>
      <c r="W36" s="18"/>
      <c r="X36" s="67"/>
      <c r="Y36" s="23"/>
    </row>
    <row r="37" spans="1:25" s="3" customFormat="1" ht="46.5" customHeight="1">
      <c r="A37" s="13"/>
      <c r="B37" s="14"/>
      <c r="C37" s="234"/>
      <c r="D37" s="616"/>
      <c r="E37" s="616"/>
      <c r="F37" s="616"/>
      <c r="G37" s="245"/>
      <c r="H37" s="246"/>
      <c r="I37" s="247"/>
      <c r="J37" s="247"/>
      <c r="K37" s="247"/>
      <c r="L37" s="248"/>
      <c r="M37" s="247"/>
      <c r="N37" s="616"/>
      <c r="O37" s="632"/>
      <c r="P37" s="18"/>
      <c r="Q37" s="18"/>
      <c r="R37" s="18"/>
      <c r="S37" s="18"/>
      <c r="T37" s="18"/>
      <c r="U37" s="18"/>
      <c r="V37" s="18"/>
      <c r="W37" s="18"/>
      <c r="X37" s="67"/>
      <c r="Y37" s="23"/>
    </row>
    <row r="38" spans="1:25" s="3" customFormat="1" ht="46.5" customHeight="1">
      <c r="A38" s="13"/>
      <c r="B38" s="14"/>
      <c r="C38" s="234"/>
      <c r="D38" s="616"/>
      <c r="E38" s="616"/>
      <c r="F38" s="616"/>
      <c r="G38" s="245"/>
      <c r="H38" s="246"/>
      <c r="I38" s="247"/>
      <c r="J38" s="247"/>
      <c r="K38" s="247"/>
      <c r="L38" s="248"/>
      <c r="M38" s="247"/>
      <c r="N38" s="616"/>
      <c r="O38" s="632"/>
      <c r="P38" s="18"/>
      <c r="Q38" s="18"/>
      <c r="R38" s="18"/>
      <c r="S38" s="18"/>
      <c r="T38" s="18"/>
      <c r="U38" s="18"/>
      <c r="V38" s="18"/>
      <c r="W38" s="18"/>
      <c r="X38" s="67"/>
      <c r="Y38" s="23"/>
    </row>
    <row r="39" spans="1:25" s="3" customFormat="1" ht="46.5" customHeight="1">
      <c r="A39" s="13"/>
      <c r="B39" s="14"/>
      <c r="C39" s="234"/>
      <c r="D39" s="616"/>
      <c r="E39" s="616"/>
      <c r="F39" s="616"/>
      <c r="G39" s="245"/>
      <c r="H39" s="246"/>
      <c r="I39" s="247"/>
      <c r="J39" s="247"/>
      <c r="K39" s="247"/>
      <c r="L39" s="248"/>
      <c r="M39" s="247"/>
      <c r="N39" s="616"/>
      <c r="O39" s="632"/>
      <c r="P39" s="18"/>
      <c r="Q39" s="18"/>
      <c r="R39" s="18"/>
      <c r="S39" s="18"/>
      <c r="T39" s="18"/>
      <c r="U39" s="18"/>
      <c r="V39" s="18"/>
      <c r="W39" s="18"/>
      <c r="X39" s="67"/>
      <c r="Y39" s="23"/>
    </row>
    <row r="40" spans="1:25" s="3" customFormat="1" ht="46.5" customHeight="1">
      <c r="A40" s="13"/>
      <c r="B40" s="14"/>
      <c r="C40" s="234"/>
      <c r="D40" s="616"/>
      <c r="E40" s="616"/>
      <c r="F40" s="616"/>
      <c r="G40" s="245"/>
      <c r="H40" s="246"/>
      <c r="I40" s="247"/>
      <c r="J40" s="247"/>
      <c r="K40" s="247"/>
      <c r="L40" s="248"/>
      <c r="M40" s="247"/>
      <c r="N40" s="616"/>
      <c r="O40" s="632"/>
      <c r="P40" s="18"/>
      <c r="Q40" s="18"/>
      <c r="R40" s="18"/>
      <c r="S40" s="18"/>
      <c r="T40" s="18"/>
      <c r="U40" s="18"/>
      <c r="V40" s="18"/>
      <c r="W40" s="18"/>
      <c r="X40" s="67"/>
      <c r="Y40" s="23"/>
    </row>
    <row r="41" spans="1:25" s="3" customFormat="1" ht="46.5" customHeight="1">
      <c r="A41" s="13"/>
      <c r="B41" s="14"/>
      <c r="C41" s="234"/>
      <c r="D41" s="616"/>
      <c r="E41" s="616"/>
      <c r="F41" s="616"/>
      <c r="G41" s="245"/>
      <c r="H41" s="246"/>
      <c r="I41" s="247"/>
      <c r="J41" s="247"/>
      <c r="K41" s="247"/>
      <c r="L41" s="248"/>
      <c r="M41" s="247"/>
      <c r="N41" s="616"/>
      <c r="O41" s="632"/>
      <c r="P41" s="18"/>
      <c r="Q41" s="18"/>
      <c r="R41" s="18"/>
      <c r="S41" s="18"/>
      <c r="T41" s="18"/>
      <c r="U41" s="18"/>
      <c r="V41" s="18"/>
      <c r="W41" s="18"/>
      <c r="X41" s="67"/>
      <c r="Y41" s="23"/>
    </row>
    <row r="42" spans="1:25" s="3" customFormat="1" ht="46.5" customHeight="1">
      <c r="A42" s="13"/>
      <c r="B42" s="14"/>
      <c r="C42" s="234"/>
      <c r="D42" s="616"/>
      <c r="E42" s="616"/>
      <c r="F42" s="616"/>
      <c r="G42" s="245"/>
      <c r="H42" s="246"/>
      <c r="I42" s="247"/>
      <c r="J42" s="247"/>
      <c r="K42" s="247"/>
      <c r="L42" s="248"/>
      <c r="M42" s="247"/>
      <c r="N42" s="616"/>
      <c r="O42" s="632"/>
      <c r="P42" s="18"/>
      <c r="Q42" s="18"/>
      <c r="R42" s="18"/>
      <c r="S42" s="18"/>
      <c r="T42" s="18"/>
      <c r="U42" s="18"/>
      <c r="V42" s="18"/>
      <c r="W42" s="18"/>
      <c r="X42" s="67"/>
      <c r="Y42" s="23"/>
    </row>
    <row r="43" spans="1:25" s="3" customFormat="1" ht="46.5" customHeight="1">
      <c r="A43" s="13"/>
      <c r="B43" s="14"/>
      <c r="C43" s="234"/>
      <c r="D43" s="616"/>
      <c r="E43" s="616"/>
      <c r="F43" s="616"/>
      <c r="G43" s="245"/>
      <c r="H43" s="246"/>
      <c r="I43" s="247"/>
      <c r="J43" s="247"/>
      <c r="K43" s="247"/>
      <c r="L43" s="248"/>
      <c r="M43" s="247"/>
      <c r="N43" s="616"/>
      <c r="O43" s="632"/>
      <c r="P43" s="18"/>
      <c r="Q43" s="18"/>
      <c r="R43" s="18"/>
      <c r="S43" s="18"/>
      <c r="T43" s="18"/>
      <c r="U43" s="18"/>
      <c r="V43" s="18"/>
      <c r="W43" s="18"/>
      <c r="X43" s="67"/>
      <c r="Y43" s="23"/>
    </row>
    <row r="44" spans="1:25" s="3" customFormat="1" ht="46.5" customHeight="1">
      <c r="A44" s="13"/>
      <c r="B44" s="14"/>
      <c r="C44" s="234"/>
      <c r="D44" s="616"/>
      <c r="E44" s="616"/>
      <c r="F44" s="616"/>
      <c r="G44" s="245"/>
      <c r="H44" s="246"/>
      <c r="I44" s="247"/>
      <c r="J44" s="247"/>
      <c r="K44" s="247"/>
      <c r="L44" s="248"/>
      <c r="M44" s="247"/>
      <c r="N44" s="616"/>
      <c r="O44" s="632"/>
      <c r="P44" s="18"/>
      <c r="Q44" s="18"/>
      <c r="R44" s="18"/>
      <c r="S44" s="18"/>
      <c r="T44" s="18"/>
      <c r="U44" s="18"/>
      <c r="V44" s="18"/>
      <c r="W44" s="18"/>
      <c r="X44" s="67"/>
      <c r="Y44" s="23"/>
    </row>
    <row r="45" spans="1:25" s="3" customFormat="1" ht="46.5" customHeight="1">
      <c r="A45" s="13"/>
      <c r="B45" s="14"/>
      <c r="C45" s="234"/>
      <c r="D45" s="616"/>
      <c r="E45" s="616"/>
      <c r="F45" s="616"/>
      <c r="G45" s="245"/>
      <c r="H45" s="246"/>
      <c r="I45" s="247"/>
      <c r="J45" s="247"/>
      <c r="K45" s="247"/>
      <c r="L45" s="248"/>
      <c r="M45" s="247"/>
      <c r="N45" s="616"/>
      <c r="O45" s="632"/>
      <c r="P45" s="18"/>
      <c r="Q45" s="18"/>
      <c r="R45" s="18"/>
      <c r="S45" s="18"/>
      <c r="T45" s="18"/>
      <c r="U45" s="18"/>
      <c r="V45" s="18"/>
      <c r="W45" s="18"/>
      <c r="X45" s="67"/>
      <c r="Y45" s="23"/>
    </row>
    <row r="46" spans="1:25" s="3" customFormat="1" ht="46.5" customHeight="1">
      <c r="A46" s="13"/>
      <c r="B46" s="14"/>
      <c r="C46" s="234"/>
      <c r="D46" s="616"/>
      <c r="E46" s="616"/>
      <c r="F46" s="616"/>
      <c r="G46" s="245"/>
      <c r="H46" s="246"/>
      <c r="I46" s="247"/>
      <c r="J46" s="247"/>
      <c r="K46" s="247"/>
      <c r="L46" s="248"/>
      <c r="M46" s="247"/>
      <c r="N46" s="616"/>
      <c r="O46" s="632"/>
      <c r="P46" s="18"/>
      <c r="Q46" s="18"/>
      <c r="R46" s="18"/>
      <c r="S46" s="18"/>
      <c r="T46" s="18"/>
      <c r="U46" s="18"/>
      <c r="V46" s="18"/>
      <c r="W46" s="18"/>
      <c r="X46" s="67"/>
      <c r="Y46" s="23"/>
    </row>
    <row r="47" spans="1:25" s="3" customFormat="1" ht="46.5" customHeight="1">
      <c r="A47" s="13"/>
      <c r="B47" s="14"/>
      <c r="C47" s="234"/>
      <c r="D47" s="616"/>
      <c r="E47" s="616"/>
      <c r="F47" s="616"/>
      <c r="G47" s="245"/>
      <c r="H47" s="246"/>
      <c r="I47" s="247"/>
      <c r="J47" s="247"/>
      <c r="K47" s="247"/>
      <c r="L47" s="248"/>
      <c r="M47" s="247"/>
      <c r="N47" s="616"/>
      <c r="O47" s="632"/>
      <c r="P47" s="18"/>
      <c r="Q47" s="18"/>
      <c r="R47" s="18"/>
      <c r="S47" s="18"/>
      <c r="T47" s="18"/>
      <c r="U47" s="18"/>
      <c r="V47" s="18"/>
      <c r="W47" s="18"/>
      <c r="X47" s="67"/>
      <c r="Y47" s="23"/>
    </row>
    <row r="48" spans="1:25" s="3" customFormat="1" ht="46.5" customHeight="1">
      <c r="A48" s="13"/>
      <c r="B48" s="14"/>
      <c r="C48" s="234"/>
      <c r="D48" s="616"/>
      <c r="E48" s="616"/>
      <c r="F48" s="616"/>
      <c r="G48" s="245"/>
      <c r="H48" s="246"/>
      <c r="I48" s="247"/>
      <c r="J48" s="247"/>
      <c r="K48" s="247"/>
      <c r="L48" s="248"/>
      <c r="M48" s="247"/>
      <c r="N48" s="616"/>
      <c r="O48" s="632"/>
      <c r="P48" s="18"/>
      <c r="Q48" s="18"/>
      <c r="R48" s="18"/>
      <c r="S48" s="18"/>
      <c r="T48" s="18"/>
      <c r="U48" s="18"/>
      <c r="V48" s="18"/>
      <c r="W48" s="18"/>
      <c r="X48" s="67"/>
      <c r="Y48" s="23"/>
    </row>
    <row r="49" spans="1:25" s="33" customFormat="1" ht="46.5" customHeight="1" thickBot="1">
      <c r="A49" s="32"/>
      <c r="B49" s="14"/>
      <c r="C49" s="237"/>
      <c r="D49" s="617"/>
      <c r="E49" s="617"/>
      <c r="F49" s="617"/>
      <c r="G49" s="250"/>
      <c r="H49" s="251"/>
      <c r="I49" s="252"/>
      <c r="J49" s="252"/>
      <c r="K49" s="252"/>
      <c r="L49" s="253"/>
      <c r="M49" s="252"/>
      <c r="N49" s="617"/>
      <c r="O49" s="644"/>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429" customFormat="1" ht="200" customHeight="1">
      <c r="A53" s="423"/>
      <c r="B53" s="424"/>
      <c r="C53" s="649" t="s">
        <v>896</v>
      </c>
      <c r="D53" s="650"/>
      <c r="E53" s="650"/>
      <c r="F53" s="650"/>
      <c r="G53" s="650"/>
      <c r="H53" s="650"/>
      <c r="I53" s="651"/>
      <c r="J53" s="425"/>
      <c r="K53" s="11"/>
      <c r="L53" s="12"/>
      <c r="M53" s="12"/>
      <c r="N53" s="12"/>
      <c r="O53" s="12"/>
      <c r="P53" s="12"/>
      <c r="Q53" s="426"/>
      <c r="R53" s="426"/>
      <c r="S53" s="426"/>
      <c r="T53" s="426"/>
      <c r="U53" s="426"/>
      <c r="V53" s="426"/>
      <c r="W53" s="426"/>
      <c r="X53" s="427"/>
      <c r="Y53" s="428"/>
    </row>
    <row r="54" spans="1:25" s="429" customFormat="1" ht="200" customHeight="1">
      <c r="A54" s="423"/>
      <c r="B54" s="424"/>
      <c r="C54" s="652"/>
      <c r="D54" s="653"/>
      <c r="E54" s="653"/>
      <c r="F54" s="653"/>
      <c r="G54" s="653"/>
      <c r="H54" s="653"/>
      <c r="I54" s="654"/>
      <c r="J54" s="425"/>
      <c r="K54" s="11"/>
      <c r="L54" s="12"/>
      <c r="M54" s="12"/>
      <c r="N54" s="12"/>
      <c r="O54" s="12"/>
      <c r="P54" s="12"/>
      <c r="Q54" s="426"/>
      <c r="R54" s="426"/>
      <c r="S54" s="426"/>
      <c r="T54" s="426"/>
      <c r="U54" s="426"/>
      <c r="V54" s="426"/>
      <c r="W54" s="426"/>
      <c r="X54" s="427"/>
      <c r="Y54" s="428"/>
    </row>
    <row r="55" spans="1:25" s="429" customFormat="1" ht="200" customHeight="1">
      <c r="A55" s="423"/>
      <c r="B55" s="424"/>
      <c r="C55" s="652"/>
      <c r="D55" s="653"/>
      <c r="E55" s="653"/>
      <c r="F55" s="653"/>
      <c r="G55" s="653"/>
      <c r="H55" s="653"/>
      <c r="I55" s="654"/>
      <c r="J55" s="425"/>
      <c r="K55" s="11"/>
      <c r="L55" s="12"/>
      <c r="M55" s="12"/>
      <c r="N55" s="12"/>
      <c r="O55" s="12"/>
      <c r="P55" s="12"/>
      <c r="Q55" s="426"/>
      <c r="R55" s="426"/>
      <c r="S55" s="426"/>
      <c r="T55" s="426"/>
      <c r="U55" s="426"/>
      <c r="V55" s="426"/>
      <c r="W55" s="426"/>
      <c r="X55" s="427"/>
      <c r="Y55" s="428"/>
    </row>
    <row r="56" spans="1:25" s="429" customFormat="1" ht="200" customHeight="1">
      <c r="A56" s="423"/>
      <c r="B56" s="424"/>
      <c r="C56" s="652"/>
      <c r="D56" s="653"/>
      <c r="E56" s="653"/>
      <c r="F56" s="653"/>
      <c r="G56" s="653"/>
      <c r="H56" s="653"/>
      <c r="I56" s="654"/>
      <c r="J56" s="425"/>
      <c r="K56" s="11"/>
      <c r="L56" s="12"/>
      <c r="M56" s="12"/>
      <c r="N56" s="12"/>
      <c r="O56" s="12"/>
      <c r="P56" s="12"/>
      <c r="Q56" s="426"/>
      <c r="R56" s="426"/>
      <c r="S56" s="426"/>
      <c r="T56" s="426"/>
      <c r="U56" s="426"/>
      <c r="V56" s="426"/>
      <c r="W56" s="426"/>
      <c r="X56" s="427"/>
      <c r="Y56" s="428"/>
    </row>
    <row r="57" spans="1:25" s="429" customFormat="1" ht="200" customHeight="1" thickBot="1">
      <c r="A57" s="423"/>
      <c r="B57" s="424"/>
      <c r="C57" s="655"/>
      <c r="D57" s="656"/>
      <c r="E57" s="656"/>
      <c r="F57" s="656"/>
      <c r="G57" s="656"/>
      <c r="H57" s="656"/>
      <c r="I57" s="657"/>
      <c r="J57" s="425"/>
      <c r="K57" s="11"/>
      <c r="L57" s="12"/>
      <c r="M57" s="12"/>
      <c r="N57" s="12"/>
      <c r="O57" s="12"/>
      <c r="P57" s="12"/>
      <c r="Q57" s="426"/>
      <c r="R57" s="426"/>
      <c r="S57" s="426"/>
      <c r="T57" s="426"/>
      <c r="U57" s="426"/>
      <c r="V57" s="426"/>
      <c r="W57" s="426"/>
      <c r="X57" s="427"/>
      <c r="Y57" s="428"/>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c r="A62" s="13"/>
      <c r="B62" s="14"/>
      <c r="C62" s="48" t="s">
        <v>26</v>
      </c>
      <c r="D62" s="320" t="s">
        <v>39</v>
      </c>
      <c r="E62" s="320" t="s">
        <v>38</v>
      </c>
      <c r="F62" s="320" t="s">
        <v>37</v>
      </c>
      <c r="G62" s="320" t="s">
        <v>43</v>
      </c>
      <c r="H62" s="320" t="s">
        <v>579</v>
      </c>
      <c r="I62" s="590" t="s">
        <v>36</v>
      </c>
      <c r="J62" s="643"/>
      <c r="K62" s="645" t="s">
        <v>45</v>
      </c>
      <c r="L62" s="646"/>
      <c r="M62" s="320" t="s">
        <v>20</v>
      </c>
      <c r="N62" s="320" t="s">
        <v>24</v>
      </c>
      <c r="O62" s="320" t="s">
        <v>22</v>
      </c>
      <c r="P62" s="320" t="s">
        <v>18</v>
      </c>
      <c r="Q62" s="320" t="s">
        <v>42</v>
      </c>
      <c r="R62" s="320" t="s">
        <v>667</v>
      </c>
      <c r="S62" s="590" t="s">
        <v>8</v>
      </c>
      <c r="T62" s="591"/>
      <c r="U62" s="348"/>
      <c r="V62" s="348"/>
      <c r="W62" s="348"/>
      <c r="X62" s="29"/>
      <c r="Y62" s="23"/>
    </row>
    <row r="63" spans="1:25" s="3" customFormat="1" ht="47.25" customHeight="1">
      <c r="A63" s="13"/>
      <c r="B63" s="14"/>
      <c r="C63" s="244"/>
      <c r="D63" s="319"/>
      <c r="E63" s="319"/>
      <c r="F63" s="232"/>
      <c r="G63" s="319"/>
      <c r="H63" s="232"/>
      <c r="I63" s="592"/>
      <c r="J63" s="642"/>
      <c r="K63" s="647"/>
      <c r="L63" s="648"/>
      <c r="M63" s="319"/>
      <c r="N63" s="319"/>
      <c r="O63" s="319"/>
      <c r="P63" s="233"/>
      <c r="Q63" s="233"/>
      <c r="R63" s="319"/>
      <c r="S63" s="592"/>
      <c r="T63" s="593"/>
      <c r="U63" s="349"/>
      <c r="V63" s="349"/>
      <c r="W63" s="349"/>
      <c r="X63" s="29"/>
      <c r="Y63" s="23"/>
    </row>
    <row r="64" spans="1:25" s="3" customFormat="1" ht="47.25" customHeight="1">
      <c r="A64" s="13"/>
      <c r="B64" s="14"/>
      <c r="C64" s="244"/>
      <c r="D64" s="317"/>
      <c r="E64" s="317"/>
      <c r="F64" s="235"/>
      <c r="G64" s="317"/>
      <c r="H64" s="235"/>
      <c r="I64" s="634"/>
      <c r="J64" s="635"/>
      <c r="K64" s="588"/>
      <c r="L64" s="588"/>
      <c r="M64" s="317"/>
      <c r="N64" s="317"/>
      <c r="O64" s="317"/>
      <c r="P64" s="236"/>
      <c r="Q64" s="236"/>
      <c r="R64" s="317"/>
      <c r="S64" s="584"/>
      <c r="T64" s="585"/>
      <c r="U64" s="350"/>
      <c r="V64" s="350"/>
      <c r="W64" s="350"/>
      <c r="X64" s="29"/>
      <c r="Y64" s="23"/>
    </row>
    <row r="65" spans="1:25" s="3" customFormat="1" ht="47.25" customHeight="1">
      <c r="A65" s="13"/>
      <c r="B65" s="14"/>
      <c r="C65" s="244"/>
      <c r="D65" s="317"/>
      <c r="E65" s="317"/>
      <c r="F65" s="235"/>
      <c r="G65" s="317"/>
      <c r="H65" s="235"/>
      <c r="I65" s="634"/>
      <c r="J65" s="635"/>
      <c r="K65" s="588"/>
      <c r="L65" s="588"/>
      <c r="M65" s="317"/>
      <c r="N65" s="317"/>
      <c r="O65" s="317"/>
      <c r="P65" s="236"/>
      <c r="Q65" s="236"/>
      <c r="R65" s="317"/>
      <c r="S65" s="584"/>
      <c r="T65" s="585"/>
      <c r="U65" s="350"/>
      <c r="V65" s="350"/>
      <c r="W65" s="350"/>
      <c r="X65" s="29"/>
      <c r="Y65" s="23"/>
    </row>
    <row r="66" spans="1:25" s="3" customFormat="1" ht="47.25" customHeight="1">
      <c r="A66" s="13"/>
      <c r="B66" s="14"/>
      <c r="C66" s="244"/>
      <c r="D66" s="317"/>
      <c r="E66" s="317"/>
      <c r="F66" s="235"/>
      <c r="G66" s="317"/>
      <c r="H66" s="235"/>
      <c r="I66" s="634"/>
      <c r="J66" s="635"/>
      <c r="K66" s="588"/>
      <c r="L66" s="588"/>
      <c r="M66" s="317"/>
      <c r="N66" s="317"/>
      <c r="O66" s="317"/>
      <c r="P66" s="236"/>
      <c r="Q66" s="236"/>
      <c r="R66" s="317"/>
      <c r="S66" s="584"/>
      <c r="T66" s="585"/>
      <c r="U66" s="350"/>
      <c r="V66" s="350"/>
      <c r="W66" s="350"/>
      <c r="X66" s="29"/>
      <c r="Y66" s="23"/>
    </row>
    <row r="67" spans="1:25" s="3" customFormat="1" ht="47.25" customHeight="1">
      <c r="A67" s="13"/>
      <c r="B67" s="14"/>
      <c r="C67" s="244"/>
      <c r="D67" s="317"/>
      <c r="E67" s="317"/>
      <c r="F67" s="235"/>
      <c r="G67" s="317"/>
      <c r="H67" s="235"/>
      <c r="I67" s="634"/>
      <c r="J67" s="635"/>
      <c r="K67" s="588"/>
      <c r="L67" s="588"/>
      <c r="M67" s="317"/>
      <c r="N67" s="317"/>
      <c r="O67" s="317"/>
      <c r="P67" s="236"/>
      <c r="Q67" s="236"/>
      <c r="R67" s="317"/>
      <c r="S67" s="584"/>
      <c r="T67" s="585"/>
      <c r="U67" s="350"/>
      <c r="V67" s="350"/>
      <c r="W67" s="350"/>
      <c r="X67" s="29"/>
      <c r="Y67" s="23"/>
    </row>
    <row r="68" spans="1:25" s="3" customFormat="1" ht="47.25" customHeight="1">
      <c r="A68" s="13"/>
      <c r="B68" s="14"/>
      <c r="C68" s="244"/>
      <c r="D68" s="317"/>
      <c r="E68" s="317"/>
      <c r="F68" s="235"/>
      <c r="G68" s="317"/>
      <c r="H68" s="235"/>
      <c r="I68" s="634"/>
      <c r="J68" s="635"/>
      <c r="K68" s="588"/>
      <c r="L68" s="588"/>
      <c r="M68" s="317"/>
      <c r="N68" s="317"/>
      <c r="O68" s="317"/>
      <c r="P68" s="236"/>
      <c r="Q68" s="236"/>
      <c r="R68" s="317"/>
      <c r="S68" s="584"/>
      <c r="T68" s="585"/>
      <c r="U68" s="350"/>
      <c r="V68" s="350"/>
      <c r="W68" s="350"/>
      <c r="X68" s="29"/>
      <c r="Y68" s="23"/>
    </row>
    <row r="69" spans="1:25" s="3" customFormat="1" ht="47.25" customHeight="1">
      <c r="A69" s="13"/>
      <c r="B69" s="14"/>
      <c r="C69" s="244"/>
      <c r="D69" s="317"/>
      <c r="E69" s="317"/>
      <c r="F69" s="235"/>
      <c r="G69" s="317"/>
      <c r="H69" s="235"/>
      <c r="I69" s="634"/>
      <c r="J69" s="635"/>
      <c r="K69" s="588"/>
      <c r="L69" s="588"/>
      <c r="M69" s="317"/>
      <c r="N69" s="317"/>
      <c r="O69" s="317"/>
      <c r="P69" s="236"/>
      <c r="Q69" s="236"/>
      <c r="R69" s="317"/>
      <c r="S69" s="584"/>
      <c r="T69" s="585"/>
      <c r="U69" s="350"/>
      <c r="V69" s="350"/>
      <c r="W69" s="350"/>
      <c r="X69" s="29"/>
      <c r="Y69" s="23"/>
    </row>
    <row r="70" spans="1:25" s="3" customFormat="1" ht="47.25" customHeight="1">
      <c r="A70" s="13"/>
      <c r="B70" s="14"/>
      <c r="C70" s="244"/>
      <c r="D70" s="317"/>
      <c r="E70" s="317"/>
      <c r="F70" s="235"/>
      <c r="G70" s="317"/>
      <c r="H70" s="235"/>
      <c r="I70" s="634"/>
      <c r="J70" s="635"/>
      <c r="K70" s="588"/>
      <c r="L70" s="588"/>
      <c r="M70" s="317"/>
      <c r="N70" s="317"/>
      <c r="O70" s="317"/>
      <c r="P70" s="236"/>
      <c r="Q70" s="236"/>
      <c r="R70" s="317"/>
      <c r="S70" s="584"/>
      <c r="T70" s="585"/>
      <c r="U70" s="350"/>
      <c r="V70" s="350"/>
      <c r="W70" s="350"/>
      <c r="X70" s="29"/>
      <c r="Y70" s="23"/>
    </row>
    <row r="71" spans="1:25" s="3" customFormat="1" ht="47.25" customHeight="1">
      <c r="A71" s="13"/>
      <c r="B71" s="14"/>
      <c r="C71" s="244"/>
      <c r="D71" s="317"/>
      <c r="E71" s="317"/>
      <c r="F71" s="235"/>
      <c r="G71" s="317"/>
      <c r="H71" s="235"/>
      <c r="I71" s="634"/>
      <c r="J71" s="635"/>
      <c r="K71" s="588"/>
      <c r="L71" s="588"/>
      <c r="M71" s="317"/>
      <c r="N71" s="317"/>
      <c r="O71" s="317"/>
      <c r="P71" s="236"/>
      <c r="Q71" s="236"/>
      <c r="R71" s="317"/>
      <c r="S71" s="584"/>
      <c r="T71" s="585"/>
      <c r="U71" s="350"/>
      <c r="V71" s="350"/>
      <c r="W71" s="350"/>
      <c r="X71" s="29"/>
      <c r="Y71" s="23"/>
    </row>
    <row r="72" spans="1:25" s="3" customFormat="1" ht="47.25" customHeight="1">
      <c r="A72" s="13"/>
      <c r="B72" s="14"/>
      <c r="C72" s="244"/>
      <c r="D72" s="317"/>
      <c r="E72" s="317"/>
      <c r="F72" s="235"/>
      <c r="G72" s="317"/>
      <c r="H72" s="235"/>
      <c r="I72" s="634"/>
      <c r="J72" s="635"/>
      <c r="K72" s="588"/>
      <c r="L72" s="588"/>
      <c r="M72" s="317"/>
      <c r="N72" s="317"/>
      <c r="O72" s="317"/>
      <c r="P72" s="236"/>
      <c r="Q72" s="236"/>
      <c r="R72" s="317"/>
      <c r="S72" s="584"/>
      <c r="T72" s="585"/>
      <c r="U72" s="350"/>
      <c r="V72" s="350"/>
      <c r="W72" s="350"/>
      <c r="X72" s="29"/>
      <c r="Y72" s="23"/>
    </row>
    <row r="73" spans="1:25" s="3" customFormat="1" ht="47.25" customHeight="1">
      <c r="A73" s="13"/>
      <c r="B73" s="14"/>
      <c r="C73" s="244"/>
      <c r="D73" s="317"/>
      <c r="E73" s="317"/>
      <c r="F73" s="235"/>
      <c r="G73" s="317"/>
      <c r="H73" s="235"/>
      <c r="I73" s="634"/>
      <c r="J73" s="635"/>
      <c r="K73" s="588"/>
      <c r="L73" s="588"/>
      <c r="M73" s="317"/>
      <c r="N73" s="317"/>
      <c r="O73" s="317"/>
      <c r="P73" s="236"/>
      <c r="Q73" s="236"/>
      <c r="R73" s="317"/>
      <c r="S73" s="584"/>
      <c r="T73" s="585"/>
      <c r="U73" s="350"/>
      <c r="V73" s="350"/>
      <c r="W73" s="350"/>
      <c r="X73" s="29"/>
      <c r="Y73" s="23"/>
    </row>
    <row r="74" spans="1:25" s="3" customFormat="1" ht="46" customHeight="1">
      <c r="A74" s="13"/>
      <c r="B74" s="14"/>
      <c r="C74" s="244"/>
      <c r="D74" s="317"/>
      <c r="E74" s="317"/>
      <c r="F74" s="235"/>
      <c r="G74" s="317"/>
      <c r="H74" s="235"/>
      <c r="I74" s="634"/>
      <c r="J74" s="635"/>
      <c r="K74" s="588"/>
      <c r="L74" s="588"/>
      <c r="M74" s="317"/>
      <c r="N74" s="317"/>
      <c r="O74" s="317"/>
      <c r="P74" s="236"/>
      <c r="Q74" s="236"/>
      <c r="R74" s="317"/>
      <c r="S74" s="584"/>
      <c r="T74" s="585"/>
      <c r="U74" s="350"/>
      <c r="V74" s="350"/>
      <c r="W74" s="350"/>
      <c r="X74" s="29"/>
      <c r="Y74" s="23"/>
    </row>
    <row r="75" spans="1:25" s="3" customFormat="1" ht="51.75" customHeight="1">
      <c r="A75" s="13"/>
      <c r="B75" s="14"/>
      <c r="C75" s="244"/>
      <c r="D75" s="317"/>
      <c r="E75" s="317"/>
      <c r="F75" s="235"/>
      <c r="G75" s="317"/>
      <c r="H75" s="235"/>
      <c r="I75" s="634"/>
      <c r="J75" s="635"/>
      <c r="K75" s="588"/>
      <c r="L75" s="588"/>
      <c r="M75" s="317"/>
      <c r="N75" s="317"/>
      <c r="O75" s="317"/>
      <c r="P75" s="236"/>
      <c r="Q75" s="236"/>
      <c r="R75" s="317"/>
      <c r="S75" s="584"/>
      <c r="T75" s="585"/>
      <c r="U75" s="350"/>
      <c r="V75" s="350"/>
      <c r="W75" s="350"/>
      <c r="X75" s="29"/>
      <c r="Y75" s="23"/>
    </row>
    <row r="76" spans="1:25" s="3" customFormat="1" ht="51.75" customHeight="1">
      <c r="A76" s="13"/>
      <c r="B76" s="14"/>
      <c r="C76" s="244"/>
      <c r="D76" s="317"/>
      <c r="E76" s="317"/>
      <c r="F76" s="235"/>
      <c r="G76" s="317"/>
      <c r="H76" s="235"/>
      <c r="I76" s="634"/>
      <c r="J76" s="635"/>
      <c r="K76" s="588"/>
      <c r="L76" s="588"/>
      <c r="M76" s="317"/>
      <c r="N76" s="317"/>
      <c r="O76" s="317"/>
      <c r="P76" s="236"/>
      <c r="Q76" s="236"/>
      <c r="R76" s="317"/>
      <c r="S76" s="584"/>
      <c r="T76" s="585"/>
      <c r="U76" s="350"/>
      <c r="V76" s="350"/>
      <c r="W76" s="350"/>
      <c r="X76" s="29"/>
      <c r="Y76" s="23"/>
    </row>
    <row r="77" spans="1:25" s="3" customFormat="1" ht="51.75" customHeight="1">
      <c r="A77" s="13"/>
      <c r="B77" s="14"/>
      <c r="C77" s="244"/>
      <c r="D77" s="317"/>
      <c r="E77" s="317"/>
      <c r="F77" s="235"/>
      <c r="G77" s="317"/>
      <c r="H77" s="235"/>
      <c r="I77" s="634"/>
      <c r="J77" s="635"/>
      <c r="K77" s="588"/>
      <c r="L77" s="588"/>
      <c r="M77" s="317"/>
      <c r="N77" s="317"/>
      <c r="O77" s="317"/>
      <c r="P77" s="236"/>
      <c r="Q77" s="236"/>
      <c r="R77" s="317"/>
      <c r="S77" s="584"/>
      <c r="T77" s="585"/>
      <c r="U77" s="350"/>
      <c r="V77" s="350"/>
      <c r="W77" s="350"/>
      <c r="X77" s="29"/>
      <c r="Y77" s="23"/>
    </row>
    <row r="78" spans="1:25" s="3" customFormat="1" ht="51.75" customHeight="1">
      <c r="A78" s="13"/>
      <c r="B78" s="14"/>
      <c r="C78" s="244"/>
      <c r="D78" s="317"/>
      <c r="E78" s="317"/>
      <c r="F78" s="235"/>
      <c r="G78" s="317"/>
      <c r="H78" s="235"/>
      <c r="I78" s="634"/>
      <c r="J78" s="635"/>
      <c r="K78" s="588"/>
      <c r="L78" s="588"/>
      <c r="M78" s="317"/>
      <c r="N78" s="317"/>
      <c r="O78" s="317"/>
      <c r="P78" s="236"/>
      <c r="Q78" s="236"/>
      <c r="R78" s="317"/>
      <c r="S78" s="584"/>
      <c r="T78" s="585"/>
      <c r="U78" s="350"/>
      <c r="V78" s="350"/>
      <c r="W78" s="350"/>
      <c r="X78" s="29"/>
      <c r="Y78" s="23"/>
    </row>
    <row r="79" spans="1:25" s="3" customFormat="1" ht="51.75" customHeight="1">
      <c r="A79" s="13"/>
      <c r="B79" s="14"/>
      <c r="C79" s="244"/>
      <c r="D79" s="317"/>
      <c r="E79" s="317"/>
      <c r="F79" s="235"/>
      <c r="G79" s="317"/>
      <c r="H79" s="235"/>
      <c r="I79" s="634"/>
      <c r="J79" s="635"/>
      <c r="K79" s="588"/>
      <c r="L79" s="588"/>
      <c r="M79" s="317"/>
      <c r="N79" s="317"/>
      <c r="O79" s="317"/>
      <c r="P79" s="236"/>
      <c r="Q79" s="236"/>
      <c r="R79" s="317"/>
      <c r="S79" s="584"/>
      <c r="T79" s="585"/>
      <c r="U79" s="350"/>
      <c r="V79" s="350"/>
      <c r="W79" s="350"/>
      <c r="X79" s="29"/>
      <c r="Y79" s="23"/>
    </row>
    <row r="80" spans="1:25" s="3" customFormat="1" ht="47.25" customHeight="1">
      <c r="A80" s="13"/>
      <c r="B80" s="14"/>
      <c r="C80" s="244"/>
      <c r="D80" s="317"/>
      <c r="E80" s="317"/>
      <c r="F80" s="235"/>
      <c r="G80" s="317"/>
      <c r="H80" s="235"/>
      <c r="I80" s="634"/>
      <c r="J80" s="635"/>
      <c r="K80" s="588"/>
      <c r="L80" s="588"/>
      <c r="M80" s="317"/>
      <c r="N80" s="317"/>
      <c r="O80" s="317"/>
      <c r="P80" s="236"/>
      <c r="Q80" s="236"/>
      <c r="R80" s="317"/>
      <c r="S80" s="584"/>
      <c r="T80" s="585"/>
      <c r="U80" s="350"/>
      <c r="V80" s="350"/>
      <c r="W80" s="350"/>
      <c r="X80" s="29"/>
      <c r="Y80" s="23"/>
    </row>
    <row r="81" spans="1:25" s="3" customFormat="1" ht="47.25" customHeight="1">
      <c r="A81" s="13"/>
      <c r="B81" s="14"/>
      <c r="C81" s="244"/>
      <c r="D81" s="317"/>
      <c r="E81" s="317"/>
      <c r="F81" s="235"/>
      <c r="G81" s="317"/>
      <c r="H81" s="235"/>
      <c r="I81" s="634"/>
      <c r="J81" s="635"/>
      <c r="K81" s="588"/>
      <c r="L81" s="588"/>
      <c r="M81" s="317"/>
      <c r="N81" s="317"/>
      <c r="O81" s="317"/>
      <c r="P81" s="236"/>
      <c r="Q81" s="236"/>
      <c r="R81" s="317"/>
      <c r="S81" s="584"/>
      <c r="T81" s="585"/>
      <c r="U81" s="350"/>
      <c r="V81" s="350"/>
      <c r="W81" s="350"/>
      <c r="X81" s="29"/>
      <c r="Y81" s="23"/>
    </row>
    <row r="82" spans="1:25" s="3" customFormat="1" ht="47.25" customHeight="1">
      <c r="A82" s="13"/>
      <c r="B82" s="14"/>
      <c r="C82" s="244"/>
      <c r="D82" s="317"/>
      <c r="E82" s="317"/>
      <c r="F82" s="235"/>
      <c r="G82" s="317"/>
      <c r="H82" s="235"/>
      <c r="I82" s="634"/>
      <c r="J82" s="635"/>
      <c r="K82" s="588"/>
      <c r="L82" s="588"/>
      <c r="M82" s="317"/>
      <c r="N82" s="317"/>
      <c r="O82" s="317"/>
      <c r="P82" s="236"/>
      <c r="Q82" s="236"/>
      <c r="R82" s="317"/>
      <c r="S82" s="584"/>
      <c r="T82" s="585"/>
      <c r="U82" s="350"/>
      <c r="V82" s="350"/>
      <c r="W82" s="350"/>
      <c r="X82" s="29"/>
      <c r="Y82" s="23"/>
    </row>
    <row r="83" spans="1:25" s="3" customFormat="1" ht="47.25" customHeight="1">
      <c r="A83" s="13"/>
      <c r="B83" s="14"/>
      <c r="C83" s="244"/>
      <c r="D83" s="317"/>
      <c r="E83" s="317"/>
      <c r="F83" s="235"/>
      <c r="G83" s="317"/>
      <c r="H83" s="235"/>
      <c r="I83" s="634"/>
      <c r="J83" s="635"/>
      <c r="K83" s="588"/>
      <c r="L83" s="588"/>
      <c r="M83" s="317"/>
      <c r="N83" s="317"/>
      <c r="O83" s="317"/>
      <c r="P83" s="236"/>
      <c r="Q83" s="236"/>
      <c r="R83" s="317"/>
      <c r="S83" s="584"/>
      <c r="T83" s="585"/>
      <c r="U83" s="350"/>
      <c r="V83" s="350"/>
      <c r="W83" s="350"/>
      <c r="X83" s="29"/>
      <c r="Y83" s="23"/>
    </row>
    <row r="84" spans="1:25" s="3" customFormat="1" ht="47.25" customHeight="1">
      <c r="A84" s="13"/>
      <c r="B84" s="14"/>
      <c r="C84" s="244"/>
      <c r="D84" s="317"/>
      <c r="E84" s="317"/>
      <c r="F84" s="235"/>
      <c r="G84" s="317"/>
      <c r="H84" s="235"/>
      <c r="I84" s="634"/>
      <c r="J84" s="635"/>
      <c r="K84" s="588"/>
      <c r="L84" s="588"/>
      <c r="M84" s="317"/>
      <c r="N84" s="317"/>
      <c r="O84" s="317"/>
      <c r="P84" s="236"/>
      <c r="Q84" s="236"/>
      <c r="R84" s="317"/>
      <c r="S84" s="584"/>
      <c r="T84" s="585"/>
      <c r="U84" s="350"/>
      <c r="V84" s="350"/>
      <c r="W84" s="350"/>
      <c r="X84" s="29"/>
      <c r="Y84" s="23"/>
    </row>
    <row r="85" spans="1:25" s="3" customFormat="1" ht="47.25" customHeight="1">
      <c r="A85" s="13"/>
      <c r="B85" s="14"/>
      <c r="C85" s="244"/>
      <c r="D85" s="317"/>
      <c r="E85" s="317"/>
      <c r="F85" s="235"/>
      <c r="G85" s="317"/>
      <c r="H85" s="235"/>
      <c r="I85" s="634"/>
      <c r="J85" s="635"/>
      <c r="K85" s="588"/>
      <c r="L85" s="588"/>
      <c r="M85" s="317"/>
      <c r="N85" s="317"/>
      <c r="O85" s="317"/>
      <c r="P85" s="236"/>
      <c r="Q85" s="236"/>
      <c r="R85" s="317"/>
      <c r="S85" s="584"/>
      <c r="T85" s="585"/>
      <c r="U85" s="350"/>
      <c r="V85" s="350"/>
      <c r="W85" s="350"/>
      <c r="X85" s="29"/>
      <c r="Y85" s="23"/>
    </row>
    <row r="86" spans="1:25" s="3" customFormat="1" ht="47.25" customHeight="1">
      <c r="A86" s="13"/>
      <c r="B86" s="14"/>
      <c r="C86" s="244"/>
      <c r="D86" s="317"/>
      <c r="E86" s="317"/>
      <c r="F86" s="235"/>
      <c r="G86" s="317"/>
      <c r="H86" s="235"/>
      <c r="I86" s="634"/>
      <c r="J86" s="635"/>
      <c r="K86" s="588"/>
      <c r="L86" s="588"/>
      <c r="M86" s="317"/>
      <c r="N86" s="317"/>
      <c r="O86" s="317"/>
      <c r="P86" s="236"/>
      <c r="Q86" s="236"/>
      <c r="R86" s="317"/>
      <c r="S86" s="584"/>
      <c r="T86" s="585"/>
      <c r="U86" s="350"/>
      <c r="V86" s="350"/>
      <c r="W86" s="350"/>
      <c r="X86" s="29"/>
      <c r="Y86" s="23"/>
    </row>
    <row r="87" spans="1:25" s="3" customFormat="1" ht="51.75" customHeight="1">
      <c r="A87" s="13"/>
      <c r="B87" s="14"/>
      <c r="C87" s="244"/>
      <c r="D87" s="317"/>
      <c r="E87" s="317"/>
      <c r="F87" s="235"/>
      <c r="G87" s="317"/>
      <c r="H87" s="235"/>
      <c r="I87" s="634"/>
      <c r="J87" s="635"/>
      <c r="K87" s="588"/>
      <c r="L87" s="588"/>
      <c r="M87" s="317"/>
      <c r="N87" s="317"/>
      <c r="O87" s="317"/>
      <c r="P87" s="236"/>
      <c r="Q87" s="236"/>
      <c r="R87" s="317"/>
      <c r="S87" s="584"/>
      <c r="T87" s="585"/>
      <c r="U87" s="350"/>
      <c r="V87" s="350"/>
      <c r="W87" s="350"/>
      <c r="X87" s="29"/>
      <c r="Y87" s="23"/>
    </row>
    <row r="88" spans="1:25" s="3" customFormat="1" ht="51.75" customHeight="1">
      <c r="A88" s="13"/>
      <c r="B88" s="14"/>
      <c r="C88" s="244"/>
      <c r="D88" s="317"/>
      <c r="E88" s="317"/>
      <c r="F88" s="235"/>
      <c r="G88" s="317"/>
      <c r="H88" s="235"/>
      <c r="I88" s="634"/>
      <c r="J88" s="635"/>
      <c r="K88" s="588"/>
      <c r="L88" s="588"/>
      <c r="M88" s="317"/>
      <c r="N88" s="317"/>
      <c r="O88" s="317"/>
      <c r="P88" s="236"/>
      <c r="Q88" s="236"/>
      <c r="R88" s="317"/>
      <c r="S88" s="584"/>
      <c r="T88" s="585"/>
      <c r="U88" s="350"/>
      <c r="V88" s="350"/>
      <c r="W88" s="350"/>
      <c r="X88" s="29"/>
      <c r="Y88" s="23"/>
    </row>
    <row r="89" spans="1:25" s="3" customFormat="1" ht="47.25" customHeight="1">
      <c r="A89" s="13"/>
      <c r="B89" s="14"/>
      <c r="C89" s="244"/>
      <c r="D89" s="317"/>
      <c r="E89" s="317"/>
      <c r="F89" s="235"/>
      <c r="G89" s="317"/>
      <c r="H89" s="235"/>
      <c r="I89" s="634"/>
      <c r="J89" s="635"/>
      <c r="K89" s="588"/>
      <c r="L89" s="588"/>
      <c r="M89" s="317"/>
      <c r="N89" s="317"/>
      <c r="O89" s="317"/>
      <c r="P89" s="236"/>
      <c r="Q89" s="236"/>
      <c r="R89" s="317"/>
      <c r="S89" s="584"/>
      <c r="T89" s="585"/>
      <c r="U89" s="350"/>
      <c r="V89" s="350"/>
      <c r="W89" s="350"/>
      <c r="X89" s="29"/>
      <c r="Y89" s="23"/>
    </row>
    <row r="90" spans="1:25" s="3" customFormat="1" ht="51.75" customHeight="1">
      <c r="A90" s="13"/>
      <c r="B90" s="14"/>
      <c r="C90" s="244"/>
      <c r="D90" s="317"/>
      <c r="E90" s="317"/>
      <c r="F90" s="235"/>
      <c r="G90" s="317"/>
      <c r="H90" s="235"/>
      <c r="I90" s="634"/>
      <c r="J90" s="635"/>
      <c r="K90" s="588"/>
      <c r="L90" s="588"/>
      <c r="M90" s="317"/>
      <c r="N90" s="317"/>
      <c r="O90" s="317"/>
      <c r="P90" s="236"/>
      <c r="Q90" s="236"/>
      <c r="R90" s="317"/>
      <c r="S90" s="584"/>
      <c r="T90" s="585"/>
      <c r="U90" s="350"/>
      <c r="V90" s="350"/>
      <c r="W90" s="350"/>
      <c r="X90" s="29"/>
      <c r="Y90" s="23"/>
    </row>
    <row r="91" spans="1:25" s="3" customFormat="1" ht="47.25" customHeight="1">
      <c r="A91" s="13"/>
      <c r="B91" s="14"/>
      <c r="C91" s="244"/>
      <c r="D91" s="317"/>
      <c r="E91" s="317"/>
      <c r="F91" s="235"/>
      <c r="G91" s="317"/>
      <c r="H91" s="235"/>
      <c r="I91" s="634"/>
      <c r="J91" s="635"/>
      <c r="K91" s="588"/>
      <c r="L91" s="588"/>
      <c r="M91" s="317"/>
      <c r="N91" s="317"/>
      <c r="O91" s="317"/>
      <c r="P91" s="236"/>
      <c r="Q91" s="236"/>
      <c r="R91" s="317"/>
      <c r="S91" s="584"/>
      <c r="T91" s="585"/>
      <c r="U91" s="350"/>
      <c r="V91" s="350"/>
      <c r="W91" s="350"/>
      <c r="X91" s="29"/>
      <c r="Y91" s="23"/>
    </row>
    <row r="92" spans="1:25" s="3" customFormat="1" ht="47.25" customHeight="1">
      <c r="A92" s="13"/>
      <c r="B92" s="14"/>
      <c r="C92" s="244"/>
      <c r="D92" s="317"/>
      <c r="E92" s="317"/>
      <c r="F92" s="235"/>
      <c r="G92" s="317"/>
      <c r="H92" s="235"/>
      <c r="I92" s="634"/>
      <c r="J92" s="635"/>
      <c r="K92" s="588"/>
      <c r="L92" s="588"/>
      <c r="M92" s="317"/>
      <c r="N92" s="317"/>
      <c r="O92" s="317"/>
      <c r="P92" s="236"/>
      <c r="Q92" s="236"/>
      <c r="R92" s="317"/>
      <c r="S92" s="584"/>
      <c r="T92" s="585"/>
      <c r="U92" s="350"/>
      <c r="V92" s="350"/>
      <c r="W92" s="350"/>
      <c r="X92" s="29"/>
      <c r="Y92" s="23"/>
    </row>
    <row r="93" spans="1:25" s="3" customFormat="1" ht="51.75" customHeight="1">
      <c r="A93" s="13"/>
      <c r="B93" s="14"/>
      <c r="C93" s="244"/>
      <c r="D93" s="317"/>
      <c r="E93" s="317"/>
      <c r="F93" s="235"/>
      <c r="G93" s="317"/>
      <c r="H93" s="235"/>
      <c r="I93" s="634"/>
      <c r="J93" s="635"/>
      <c r="K93" s="588"/>
      <c r="L93" s="588"/>
      <c r="M93" s="317"/>
      <c r="N93" s="317"/>
      <c r="O93" s="317"/>
      <c r="P93" s="236"/>
      <c r="Q93" s="236"/>
      <c r="R93" s="317"/>
      <c r="S93" s="584"/>
      <c r="T93" s="585"/>
      <c r="U93" s="350"/>
      <c r="V93" s="350"/>
      <c r="W93" s="350"/>
      <c r="X93" s="29"/>
      <c r="Y93" s="23"/>
    </row>
    <row r="94" spans="1:25" s="3" customFormat="1" ht="47.25" customHeight="1">
      <c r="A94" s="13"/>
      <c r="B94" s="14"/>
      <c r="C94" s="244"/>
      <c r="D94" s="317"/>
      <c r="E94" s="317"/>
      <c r="F94" s="235"/>
      <c r="G94" s="317"/>
      <c r="H94" s="235"/>
      <c r="I94" s="634"/>
      <c r="J94" s="635"/>
      <c r="K94" s="588"/>
      <c r="L94" s="588"/>
      <c r="M94" s="317"/>
      <c r="N94" s="317"/>
      <c r="O94" s="317"/>
      <c r="P94" s="236"/>
      <c r="Q94" s="236"/>
      <c r="R94" s="317"/>
      <c r="S94" s="584"/>
      <c r="T94" s="585"/>
      <c r="U94" s="350"/>
      <c r="V94" s="350"/>
      <c r="W94" s="350"/>
      <c r="X94" s="29"/>
      <c r="Y94" s="23"/>
    </row>
    <row r="95" spans="1:25" s="3" customFormat="1" ht="47.25" customHeight="1">
      <c r="A95" s="13"/>
      <c r="B95" s="14"/>
      <c r="C95" s="244"/>
      <c r="D95" s="317"/>
      <c r="E95" s="317"/>
      <c r="F95" s="235"/>
      <c r="G95" s="317"/>
      <c r="H95" s="235"/>
      <c r="I95" s="634"/>
      <c r="J95" s="635"/>
      <c r="K95" s="588"/>
      <c r="L95" s="588"/>
      <c r="M95" s="317"/>
      <c r="N95" s="317"/>
      <c r="O95" s="317"/>
      <c r="P95" s="236"/>
      <c r="Q95" s="236"/>
      <c r="R95" s="317"/>
      <c r="S95" s="584"/>
      <c r="T95" s="585"/>
      <c r="U95" s="350"/>
      <c r="V95" s="350"/>
      <c r="W95" s="350"/>
      <c r="X95" s="29"/>
      <c r="Y95" s="23"/>
    </row>
    <row r="96" spans="1:25" s="3" customFormat="1" ht="47.25" customHeight="1">
      <c r="A96" s="13"/>
      <c r="B96" s="14"/>
      <c r="C96" s="244"/>
      <c r="D96" s="317"/>
      <c r="E96" s="317"/>
      <c r="F96" s="235"/>
      <c r="G96" s="317"/>
      <c r="H96" s="235"/>
      <c r="I96" s="634"/>
      <c r="J96" s="635"/>
      <c r="K96" s="588"/>
      <c r="L96" s="588"/>
      <c r="M96" s="317"/>
      <c r="N96" s="317"/>
      <c r="O96" s="317"/>
      <c r="P96" s="236"/>
      <c r="Q96" s="236"/>
      <c r="R96" s="317"/>
      <c r="S96" s="584"/>
      <c r="T96" s="585"/>
      <c r="U96" s="350"/>
      <c r="V96" s="350"/>
      <c r="W96" s="350"/>
      <c r="X96" s="29"/>
      <c r="Y96" s="23"/>
    </row>
    <row r="97" spans="1:25" s="3" customFormat="1" ht="47.25" customHeight="1">
      <c r="A97" s="13"/>
      <c r="B97" s="14"/>
      <c r="C97" s="244"/>
      <c r="D97" s="317"/>
      <c r="E97" s="317"/>
      <c r="F97" s="235"/>
      <c r="G97" s="317"/>
      <c r="H97" s="235"/>
      <c r="I97" s="634"/>
      <c r="J97" s="635"/>
      <c r="K97" s="588"/>
      <c r="L97" s="588"/>
      <c r="M97" s="317"/>
      <c r="N97" s="317"/>
      <c r="O97" s="317"/>
      <c r="P97" s="236"/>
      <c r="Q97" s="236"/>
      <c r="R97" s="317"/>
      <c r="S97" s="584"/>
      <c r="T97" s="585"/>
      <c r="U97" s="350"/>
      <c r="V97" s="350"/>
      <c r="W97" s="350"/>
      <c r="X97" s="29"/>
      <c r="Y97" s="23"/>
    </row>
    <row r="98" spans="1:25" s="3" customFormat="1" ht="47.25" customHeight="1">
      <c r="A98" s="13"/>
      <c r="B98" s="14"/>
      <c r="C98" s="244"/>
      <c r="D98" s="317"/>
      <c r="E98" s="317"/>
      <c r="F98" s="235"/>
      <c r="G98" s="317"/>
      <c r="H98" s="235"/>
      <c r="I98" s="634"/>
      <c r="J98" s="635"/>
      <c r="K98" s="588"/>
      <c r="L98" s="588"/>
      <c r="M98" s="317"/>
      <c r="N98" s="317"/>
      <c r="O98" s="317"/>
      <c r="P98" s="236"/>
      <c r="Q98" s="236"/>
      <c r="R98" s="317"/>
      <c r="S98" s="584"/>
      <c r="T98" s="585"/>
      <c r="U98" s="350"/>
      <c r="V98" s="350"/>
      <c r="W98" s="350"/>
      <c r="X98" s="29"/>
      <c r="Y98" s="23"/>
    </row>
    <row r="99" spans="1:25" s="3" customFormat="1" ht="47.25" customHeight="1">
      <c r="A99" s="13"/>
      <c r="B99" s="14"/>
      <c r="C99" s="244"/>
      <c r="D99" s="317"/>
      <c r="E99" s="317"/>
      <c r="F99" s="235"/>
      <c r="G99" s="317"/>
      <c r="H99" s="235"/>
      <c r="I99" s="634"/>
      <c r="J99" s="635"/>
      <c r="K99" s="588"/>
      <c r="L99" s="588"/>
      <c r="M99" s="317"/>
      <c r="N99" s="317"/>
      <c r="O99" s="317"/>
      <c r="P99" s="236"/>
      <c r="Q99" s="236"/>
      <c r="R99" s="317"/>
      <c r="S99" s="584"/>
      <c r="T99" s="585"/>
      <c r="U99" s="350"/>
      <c r="V99" s="350"/>
      <c r="W99" s="350"/>
      <c r="X99" s="29"/>
      <c r="Y99" s="23"/>
    </row>
    <row r="100" spans="1:25" s="3" customFormat="1" ht="47.25" customHeight="1">
      <c r="A100" s="13"/>
      <c r="B100" s="14"/>
      <c r="C100" s="244"/>
      <c r="D100" s="317"/>
      <c r="E100" s="317"/>
      <c r="F100" s="235"/>
      <c r="G100" s="317"/>
      <c r="H100" s="235"/>
      <c r="I100" s="634"/>
      <c r="J100" s="635"/>
      <c r="K100" s="588"/>
      <c r="L100" s="588"/>
      <c r="M100" s="317"/>
      <c r="N100" s="317"/>
      <c r="O100" s="317"/>
      <c r="P100" s="236"/>
      <c r="Q100" s="236"/>
      <c r="R100" s="317"/>
      <c r="S100" s="584"/>
      <c r="T100" s="585"/>
      <c r="U100" s="350"/>
      <c r="V100" s="350"/>
      <c r="W100" s="350"/>
      <c r="X100" s="29"/>
      <c r="Y100" s="23"/>
    </row>
    <row r="101" spans="1:25" s="3" customFormat="1" ht="47.25" customHeight="1">
      <c r="A101" s="13"/>
      <c r="B101" s="14"/>
      <c r="C101" s="244"/>
      <c r="D101" s="317"/>
      <c r="E101" s="317"/>
      <c r="F101" s="235"/>
      <c r="G101" s="317"/>
      <c r="H101" s="235"/>
      <c r="I101" s="634"/>
      <c r="J101" s="635"/>
      <c r="K101" s="588"/>
      <c r="L101" s="588"/>
      <c r="M101" s="317"/>
      <c r="N101" s="317"/>
      <c r="O101" s="317"/>
      <c r="P101" s="236"/>
      <c r="Q101" s="236"/>
      <c r="R101" s="317"/>
      <c r="S101" s="584"/>
      <c r="T101" s="585"/>
      <c r="U101" s="350"/>
      <c r="V101" s="350"/>
      <c r="W101" s="350"/>
      <c r="X101" s="29"/>
      <c r="Y101" s="23"/>
    </row>
    <row r="102" spans="1:25" s="3" customFormat="1" ht="47.25" customHeight="1" thickBot="1">
      <c r="A102" s="13"/>
      <c r="B102" s="14"/>
      <c r="C102" s="249"/>
      <c r="D102" s="318"/>
      <c r="E102" s="318"/>
      <c r="F102" s="238"/>
      <c r="G102" s="318"/>
      <c r="H102" s="238"/>
      <c r="I102" s="667"/>
      <c r="J102" s="668"/>
      <c r="K102" s="589"/>
      <c r="L102" s="589"/>
      <c r="M102" s="318"/>
      <c r="N102" s="318"/>
      <c r="O102" s="318"/>
      <c r="P102" s="239"/>
      <c r="Q102" s="239"/>
      <c r="R102" s="318"/>
      <c r="S102" s="584"/>
      <c r="T102" s="585"/>
      <c r="U102" s="350"/>
      <c r="V102" s="350"/>
      <c r="W102" s="350"/>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658"/>
      <c r="D106" s="659"/>
      <c r="E106" s="659"/>
      <c r="F106" s="659"/>
      <c r="G106" s="659"/>
      <c r="H106" s="659"/>
      <c r="I106" s="660"/>
      <c r="J106" s="18"/>
      <c r="K106" s="18"/>
      <c r="L106" s="18"/>
      <c r="M106" s="18"/>
      <c r="N106" s="18"/>
      <c r="O106" s="18"/>
      <c r="P106" s="18"/>
      <c r="Q106" s="18"/>
      <c r="R106" s="18"/>
      <c r="S106" s="18"/>
      <c r="T106" s="18"/>
      <c r="U106" s="18"/>
      <c r="V106" s="18"/>
      <c r="W106" s="18"/>
      <c r="X106" s="29"/>
    </row>
    <row r="107" spans="1:25" s="16" customFormat="1" ht="18" customHeight="1">
      <c r="B107" s="14"/>
      <c r="C107" s="661"/>
      <c r="D107" s="662"/>
      <c r="E107" s="662"/>
      <c r="F107" s="662"/>
      <c r="G107" s="662"/>
      <c r="H107" s="662"/>
      <c r="I107" s="663"/>
      <c r="J107" s="18"/>
      <c r="K107" s="18"/>
      <c r="L107" s="18"/>
      <c r="M107" s="18"/>
      <c r="N107" s="18"/>
      <c r="O107" s="18"/>
      <c r="P107" s="18"/>
      <c r="Q107" s="18"/>
      <c r="R107" s="18"/>
      <c r="S107" s="18"/>
      <c r="T107" s="18"/>
      <c r="U107" s="18"/>
      <c r="V107" s="18"/>
      <c r="W107" s="18"/>
      <c r="X107" s="29"/>
    </row>
    <row r="108" spans="1:25" s="16" customFormat="1" ht="18" customHeight="1">
      <c r="B108" s="14"/>
      <c r="C108" s="661"/>
      <c r="D108" s="662"/>
      <c r="E108" s="662"/>
      <c r="F108" s="662"/>
      <c r="G108" s="662"/>
      <c r="H108" s="662"/>
      <c r="I108" s="663"/>
      <c r="J108" s="18"/>
      <c r="K108" s="18"/>
      <c r="L108" s="18"/>
      <c r="M108" s="18"/>
      <c r="N108" s="18"/>
      <c r="O108" s="18"/>
      <c r="P108" s="18"/>
      <c r="Q108" s="18"/>
      <c r="R108" s="18"/>
      <c r="S108" s="18"/>
      <c r="T108" s="18"/>
      <c r="U108" s="18"/>
      <c r="V108" s="18"/>
      <c r="W108" s="18"/>
      <c r="X108" s="29"/>
    </row>
    <row r="109" spans="1:25" s="16" customFormat="1" ht="18" customHeight="1">
      <c r="B109" s="14"/>
      <c r="C109" s="661"/>
      <c r="D109" s="662"/>
      <c r="E109" s="662"/>
      <c r="F109" s="662"/>
      <c r="G109" s="662"/>
      <c r="H109" s="662"/>
      <c r="I109" s="663"/>
      <c r="J109" s="18"/>
      <c r="K109" s="18"/>
      <c r="L109" s="18"/>
      <c r="M109" s="18"/>
      <c r="N109" s="18"/>
      <c r="O109" s="18"/>
      <c r="P109" s="18"/>
      <c r="Q109" s="18"/>
      <c r="R109" s="18"/>
      <c r="S109" s="18"/>
      <c r="T109" s="18"/>
      <c r="U109" s="18"/>
      <c r="V109" s="18"/>
      <c r="W109" s="18"/>
      <c r="X109" s="29"/>
    </row>
    <row r="110" spans="1:25" ht="20" thickBot="1">
      <c r="A110" s="1"/>
      <c r="B110" s="30"/>
      <c r="C110" s="664"/>
      <c r="D110" s="665"/>
      <c r="E110" s="665"/>
      <c r="F110" s="665"/>
      <c r="G110" s="665"/>
      <c r="H110" s="665"/>
      <c r="I110" s="666"/>
      <c r="J110" s="18"/>
      <c r="K110" s="18"/>
      <c r="L110" s="18"/>
      <c r="M110" s="18"/>
      <c r="N110" s="18"/>
      <c r="O110" s="18"/>
      <c r="P110" s="18"/>
      <c r="Q110" s="18"/>
      <c r="R110" s="18"/>
      <c r="S110" s="18"/>
      <c r="T110" s="18"/>
      <c r="U110" s="18"/>
      <c r="V110" s="18"/>
      <c r="W110" s="18"/>
      <c r="X110" s="29"/>
    </row>
    <row r="111" spans="1:25" ht="19">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9">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9">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20"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c r="A115" s="1"/>
      <c r="B115" s="30"/>
      <c r="C115" s="586" t="s">
        <v>669</v>
      </c>
      <c r="D115" s="587"/>
      <c r="E115" s="596" t="s">
        <v>670</v>
      </c>
      <c r="F115" s="597"/>
      <c r="G115" s="597"/>
      <c r="H115" s="591"/>
      <c r="I115" s="324" t="s">
        <v>23</v>
      </c>
      <c r="J115" s="326" t="s">
        <v>48</v>
      </c>
      <c r="K115" s="326" t="s">
        <v>49</v>
      </c>
      <c r="L115" s="326" t="s">
        <v>50</v>
      </c>
      <c r="M115" s="326" t="s">
        <v>51</v>
      </c>
      <c r="N115" s="326" t="s">
        <v>21</v>
      </c>
      <c r="O115" s="54" t="s">
        <v>8</v>
      </c>
      <c r="P115" s="18"/>
      <c r="Q115" s="18"/>
      <c r="R115" s="18"/>
      <c r="S115" s="18"/>
      <c r="T115" s="18"/>
      <c r="U115" s="18"/>
      <c r="V115" s="18"/>
      <c r="W115" s="18"/>
      <c r="X115" s="29"/>
    </row>
    <row r="116" spans="1:24" ht="47.25" customHeight="1">
      <c r="A116" s="1"/>
      <c r="B116" s="30"/>
      <c r="C116" s="578" t="s">
        <v>923</v>
      </c>
      <c r="D116" s="579"/>
      <c r="E116" s="598" t="s">
        <v>897</v>
      </c>
      <c r="F116" s="598"/>
      <c r="G116" s="598"/>
      <c r="H116" s="598"/>
      <c r="I116" s="325" t="s">
        <v>900</v>
      </c>
      <c r="J116" s="325" t="s">
        <v>898</v>
      </c>
      <c r="K116" s="325"/>
      <c r="L116" s="325"/>
      <c r="M116" s="325"/>
      <c r="N116" s="325"/>
      <c r="O116" s="491" t="s">
        <v>899</v>
      </c>
      <c r="P116" s="18"/>
      <c r="Q116" s="18"/>
      <c r="R116" s="18"/>
      <c r="S116" s="18"/>
      <c r="T116" s="18"/>
      <c r="U116" s="18"/>
      <c r="V116" s="18"/>
      <c r="W116" s="18"/>
      <c r="X116" s="29"/>
    </row>
    <row r="117" spans="1:24" ht="47.25" customHeight="1">
      <c r="A117" s="1"/>
      <c r="B117" s="30"/>
      <c r="C117" s="580" t="s">
        <v>923</v>
      </c>
      <c r="D117" s="581"/>
      <c r="E117" s="599" t="s">
        <v>901</v>
      </c>
      <c r="F117" s="600"/>
      <c r="G117" s="600"/>
      <c r="H117" s="601"/>
      <c r="I117" s="322" t="s">
        <v>900</v>
      </c>
      <c r="J117" s="322"/>
      <c r="K117" s="322"/>
      <c r="L117" s="322"/>
      <c r="M117" s="322"/>
      <c r="N117" s="322"/>
      <c r="O117" s="456" t="s">
        <v>902</v>
      </c>
      <c r="P117" s="18"/>
      <c r="Q117" s="18"/>
      <c r="R117" s="18"/>
      <c r="S117" s="18"/>
      <c r="T117" s="18"/>
      <c r="U117" s="18"/>
      <c r="V117" s="18"/>
      <c r="W117" s="18"/>
      <c r="X117" s="29"/>
    </row>
    <row r="118" spans="1:24" ht="47.25" customHeight="1">
      <c r="A118" s="1"/>
      <c r="B118" s="30"/>
      <c r="C118" s="580" t="s">
        <v>923</v>
      </c>
      <c r="D118" s="581"/>
      <c r="E118" s="594" t="s">
        <v>903</v>
      </c>
      <c r="F118" s="595"/>
      <c r="G118" s="595"/>
      <c r="H118" s="583"/>
      <c r="I118" s="322" t="s">
        <v>900</v>
      </c>
      <c r="J118" s="322"/>
      <c r="K118" s="322"/>
      <c r="L118" s="322"/>
      <c r="M118" s="322"/>
      <c r="N118" s="322"/>
      <c r="O118" s="456" t="s">
        <v>904</v>
      </c>
      <c r="P118" s="18"/>
      <c r="Q118" s="18"/>
      <c r="R118" s="18"/>
      <c r="S118" s="18"/>
      <c r="T118" s="18"/>
      <c r="U118" s="18"/>
      <c r="V118" s="18"/>
      <c r="W118" s="18"/>
      <c r="X118" s="29"/>
    </row>
    <row r="119" spans="1:24" ht="47.25" customHeight="1">
      <c r="A119" s="1"/>
      <c r="B119" s="30"/>
      <c r="C119" s="580" t="s">
        <v>923</v>
      </c>
      <c r="D119" s="581"/>
      <c r="E119" s="594" t="s">
        <v>905</v>
      </c>
      <c r="F119" s="595"/>
      <c r="G119" s="595"/>
      <c r="H119" s="583"/>
      <c r="I119" s="322" t="s">
        <v>900</v>
      </c>
      <c r="J119" s="322"/>
      <c r="K119" s="322"/>
      <c r="L119" s="322"/>
      <c r="M119" s="322"/>
      <c r="N119" s="322"/>
      <c r="O119" s="492" t="s">
        <v>1036</v>
      </c>
      <c r="P119" s="18"/>
      <c r="Q119" s="18"/>
      <c r="R119" s="18"/>
      <c r="S119" s="18"/>
      <c r="T119" s="18"/>
      <c r="U119" s="18"/>
      <c r="V119" s="18"/>
      <c r="W119" s="18"/>
      <c r="X119" s="29"/>
    </row>
    <row r="120" spans="1:24" ht="47.25" customHeight="1">
      <c r="A120" s="1"/>
      <c r="B120" s="30"/>
      <c r="C120" s="580" t="s">
        <v>923</v>
      </c>
      <c r="D120" s="581"/>
      <c r="E120" s="594" t="s">
        <v>906</v>
      </c>
      <c r="F120" s="595"/>
      <c r="G120" s="595"/>
      <c r="H120" s="583"/>
      <c r="I120" s="322" t="s">
        <v>900</v>
      </c>
      <c r="J120" s="322"/>
      <c r="K120" s="322"/>
      <c r="L120" s="322"/>
      <c r="M120" s="322"/>
      <c r="N120" s="322"/>
      <c r="O120" s="677" t="s">
        <v>907</v>
      </c>
      <c r="P120" s="18"/>
      <c r="Q120" s="18"/>
      <c r="R120" s="18"/>
      <c r="S120" s="18"/>
      <c r="T120" s="18"/>
      <c r="U120" s="18"/>
      <c r="V120" s="18"/>
      <c r="W120" s="18"/>
      <c r="X120" s="29"/>
    </row>
    <row r="121" spans="1:24" ht="47.25" customHeight="1">
      <c r="A121" s="1"/>
      <c r="B121" s="30"/>
      <c r="C121" s="464" t="s">
        <v>923</v>
      </c>
      <c r="D121" s="465"/>
      <c r="E121" s="594" t="s">
        <v>1018</v>
      </c>
      <c r="F121" s="595"/>
      <c r="G121" s="595"/>
      <c r="H121" s="583"/>
      <c r="I121" s="322" t="s">
        <v>1020</v>
      </c>
      <c r="J121" s="322"/>
      <c r="K121" s="322"/>
      <c r="L121" s="322"/>
      <c r="M121" s="322"/>
      <c r="N121" s="322"/>
      <c r="O121" s="678" t="s">
        <v>1026</v>
      </c>
      <c r="P121" s="18"/>
      <c r="Q121" s="18"/>
      <c r="R121" s="18"/>
      <c r="S121" s="18"/>
      <c r="T121" s="18"/>
      <c r="U121" s="18"/>
      <c r="V121" s="18"/>
      <c r="W121" s="18"/>
      <c r="X121" s="29"/>
    </row>
    <row r="122" spans="1:24" ht="47.25" customHeight="1">
      <c r="A122" s="1"/>
      <c r="B122" s="30"/>
      <c r="C122" s="464" t="s">
        <v>923</v>
      </c>
      <c r="D122" s="465"/>
      <c r="E122" s="594" t="s">
        <v>1019</v>
      </c>
      <c r="F122" s="595"/>
      <c r="G122" s="595"/>
      <c r="H122" s="583"/>
      <c r="I122" s="322" t="s">
        <v>1021</v>
      </c>
      <c r="J122" s="322"/>
      <c r="K122" s="322"/>
      <c r="L122" s="322"/>
      <c r="M122" s="322"/>
      <c r="N122" s="322"/>
      <c r="O122" s="678" t="s">
        <v>1022</v>
      </c>
      <c r="P122" s="18"/>
      <c r="Q122" s="18"/>
      <c r="R122" s="18"/>
      <c r="S122" s="18"/>
      <c r="T122" s="18"/>
      <c r="U122" s="18"/>
      <c r="V122" s="18"/>
      <c r="W122" s="18"/>
      <c r="X122" s="29"/>
    </row>
    <row r="123" spans="1:24" ht="83" customHeight="1">
      <c r="A123" s="1"/>
      <c r="B123" s="30"/>
      <c r="C123" s="464"/>
      <c r="D123" s="465"/>
      <c r="E123" s="430"/>
      <c r="F123" s="431" t="s">
        <v>1023</v>
      </c>
      <c r="G123" s="431"/>
      <c r="H123" s="432"/>
      <c r="I123" s="679" t="s">
        <v>1024</v>
      </c>
      <c r="J123" s="322"/>
      <c r="K123" s="322"/>
      <c r="L123" s="322"/>
      <c r="M123" s="322"/>
      <c r="N123" s="322"/>
      <c r="O123" s="678" t="s">
        <v>1025</v>
      </c>
      <c r="P123" s="18"/>
      <c r="Q123" s="18"/>
      <c r="R123" s="18"/>
      <c r="S123" s="18"/>
      <c r="T123" s="18"/>
      <c r="U123" s="18"/>
      <c r="V123" s="18"/>
      <c r="W123" s="18"/>
      <c r="X123" s="29"/>
    </row>
    <row r="124" spans="1:24" ht="47.25" customHeight="1">
      <c r="A124" s="1"/>
      <c r="B124" s="30"/>
      <c r="C124" s="580" t="s">
        <v>923</v>
      </c>
      <c r="D124" s="581"/>
      <c r="E124" s="594" t="s">
        <v>908</v>
      </c>
      <c r="F124" s="595"/>
      <c r="G124" s="595"/>
      <c r="H124" s="583"/>
      <c r="I124" s="322" t="s">
        <v>900</v>
      </c>
      <c r="J124" s="322"/>
      <c r="K124" s="322"/>
      <c r="L124" s="322"/>
      <c r="M124" s="322"/>
      <c r="N124" s="322"/>
      <c r="O124" s="456" t="s">
        <v>909</v>
      </c>
      <c r="P124" s="18"/>
      <c r="Q124" s="18"/>
      <c r="R124" s="18"/>
      <c r="S124" s="18"/>
      <c r="T124" s="18"/>
      <c r="U124" s="18"/>
      <c r="V124" s="18"/>
      <c r="W124" s="18"/>
      <c r="X124" s="29"/>
    </row>
    <row r="125" spans="1:24" ht="47.25" customHeight="1">
      <c r="A125" s="1"/>
      <c r="B125" s="30"/>
      <c r="C125" s="580" t="s">
        <v>923</v>
      </c>
      <c r="D125" s="581"/>
      <c r="E125" s="594" t="s">
        <v>910</v>
      </c>
      <c r="F125" s="595"/>
      <c r="G125" s="595"/>
      <c r="H125" s="583"/>
      <c r="I125" s="322" t="s">
        <v>900</v>
      </c>
      <c r="J125" s="322"/>
      <c r="K125" s="322"/>
      <c r="L125" s="322"/>
      <c r="M125" s="322"/>
      <c r="N125" s="322"/>
      <c r="O125" s="456" t="s">
        <v>911</v>
      </c>
      <c r="P125" s="18"/>
      <c r="Q125" s="18"/>
      <c r="R125" s="18"/>
      <c r="S125" s="18"/>
      <c r="T125" s="18"/>
      <c r="U125" s="18"/>
      <c r="V125" s="18"/>
      <c r="W125" s="18"/>
      <c r="X125" s="29"/>
    </row>
    <row r="126" spans="1:24" ht="47.25" customHeight="1">
      <c r="A126" s="1"/>
      <c r="B126" s="30"/>
      <c r="C126" s="580" t="s">
        <v>923</v>
      </c>
      <c r="D126" s="581"/>
      <c r="E126" s="594" t="s">
        <v>912</v>
      </c>
      <c r="F126" s="595"/>
      <c r="G126" s="595"/>
      <c r="H126" s="583"/>
      <c r="I126" s="322" t="s">
        <v>900</v>
      </c>
      <c r="J126" s="322"/>
      <c r="K126" s="322"/>
      <c r="L126" s="322"/>
      <c r="M126" s="322"/>
      <c r="N126" s="322"/>
      <c r="O126" s="678" t="s">
        <v>913</v>
      </c>
      <c r="P126" s="18"/>
      <c r="Q126" s="18"/>
      <c r="R126" s="18"/>
      <c r="S126" s="18"/>
      <c r="T126" s="18"/>
      <c r="U126" s="18"/>
      <c r="V126" s="18"/>
      <c r="W126" s="18"/>
      <c r="X126" s="29"/>
    </row>
    <row r="127" spans="1:24" ht="47.25" customHeight="1">
      <c r="B127" s="30"/>
      <c r="C127" s="580" t="s">
        <v>923</v>
      </c>
      <c r="D127" s="581"/>
      <c r="E127" s="594" t="s">
        <v>914</v>
      </c>
      <c r="F127" s="595"/>
      <c r="G127" s="595"/>
      <c r="H127" s="583"/>
      <c r="I127" s="322" t="s">
        <v>900</v>
      </c>
      <c r="J127" s="322"/>
      <c r="K127" s="322"/>
      <c r="L127" s="322"/>
      <c r="M127" s="322"/>
      <c r="N127" s="322"/>
      <c r="O127" s="313"/>
      <c r="P127" s="18"/>
      <c r="Q127" s="18"/>
      <c r="R127" s="18"/>
      <c r="S127" s="18"/>
      <c r="T127" s="18"/>
      <c r="U127" s="18"/>
      <c r="V127" s="18"/>
      <c r="W127" s="18"/>
      <c r="X127" s="29"/>
    </row>
    <row r="128" spans="1:24" ht="47.25" customHeight="1">
      <c r="B128" s="30"/>
      <c r="C128" s="578" t="s">
        <v>923</v>
      </c>
      <c r="D128" s="579"/>
      <c r="E128" s="594" t="s">
        <v>915</v>
      </c>
      <c r="F128" s="595"/>
      <c r="G128" s="595"/>
      <c r="H128" s="583"/>
      <c r="I128" s="322" t="s">
        <v>900</v>
      </c>
      <c r="J128" s="322"/>
      <c r="K128" s="322"/>
      <c r="L128" s="322"/>
      <c r="M128" s="322"/>
      <c r="N128" s="322"/>
      <c r="O128" s="313"/>
      <c r="P128" s="18"/>
      <c r="Q128" s="18"/>
      <c r="R128" s="18"/>
      <c r="S128" s="18"/>
      <c r="T128" s="18"/>
      <c r="U128" s="18"/>
      <c r="V128" s="18"/>
      <c r="W128" s="18"/>
      <c r="X128" s="29"/>
    </row>
    <row r="129" spans="2:24" ht="47.25" customHeight="1">
      <c r="B129" s="30"/>
      <c r="C129" s="580" t="s">
        <v>923</v>
      </c>
      <c r="D129" s="581"/>
      <c r="E129" s="594" t="s">
        <v>916</v>
      </c>
      <c r="F129" s="595"/>
      <c r="G129" s="595"/>
      <c r="H129" s="583"/>
      <c r="I129" s="322" t="s">
        <v>900</v>
      </c>
      <c r="J129" s="322"/>
      <c r="K129" s="322"/>
      <c r="L129" s="322"/>
      <c r="M129" s="322"/>
      <c r="N129" s="322"/>
      <c r="O129" s="313"/>
      <c r="P129" s="18"/>
      <c r="Q129" s="18"/>
      <c r="R129" s="18"/>
      <c r="S129" s="18"/>
      <c r="T129" s="18"/>
      <c r="U129" s="18"/>
      <c r="V129" s="18"/>
      <c r="W129" s="18"/>
      <c r="X129" s="29"/>
    </row>
    <row r="130" spans="2:24" ht="47.25" customHeight="1">
      <c r="B130" s="30"/>
      <c r="C130" s="580" t="s">
        <v>923</v>
      </c>
      <c r="D130" s="581"/>
      <c r="E130" s="594" t="s">
        <v>1034</v>
      </c>
      <c r="F130" s="595"/>
      <c r="G130" s="595"/>
      <c r="H130" s="583"/>
      <c r="I130" s="322" t="s">
        <v>900</v>
      </c>
      <c r="J130" s="322"/>
      <c r="K130" s="322"/>
      <c r="L130" s="322"/>
      <c r="M130" s="322"/>
      <c r="N130" s="322"/>
      <c r="O130" s="313"/>
      <c r="P130" s="18"/>
      <c r="Q130" s="18"/>
      <c r="R130" s="18"/>
      <c r="S130" s="18"/>
      <c r="T130" s="18"/>
      <c r="U130" s="18"/>
      <c r="V130" s="18"/>
      <c r="W130" s="18"/>
      <c r="X130" s="29"/>
    </row>
    <row r="131" spans="2:24" ht="47.25" customHeight="1">
      <c r="B131" s="30"/>
      <c r="C131" s="580" t="s">
        <v>923</v>
      </c>
      <c r="D131" s="581"/>
      <c r="E131" s="594" t="s">
        <v>1035</v>
      </c>
      <c r="F131" s="595"/>
      <c r="G131" s="595"/>
      <c r="H131" s="583"/>
      <c r="I131" s="322" t="s">
        <v>900</v>
      </c>
      <c r="J131" s="322"/>
      <c r="K131" s="322"/>
      <c r="L131" s="322"/>
      <c r="M131" s="322"/>
      <c r="N131" s="322"/>
      <c r="O131" s="313"/>
      <c r="P131" s="18"/>
      <c r="Q131" s="18"/>
      <c r="R131" s="18"/>
      <c r="S131" s="18"/>
      <c r="T131" s="18"/>
      <c r="U131" s="18"/>
      <c r="V131" s="18"/>
      <c r="W131" s="18"/>
      <c r="X131" s="29"/>
    </row>
    <row r="132" spans="2:24" ht="47.25" customHeight="1">
      <c r="B132" s="30"/>
      <c r="C132" s="580"/>
      <c r="D132" s="581"/>
      <c r="E132" s="594"/>
      <c r="F132" s="595"/>
      <c r="G132" s="595"/>
      <c r="H132" s="583"/>
      <c r="I132" s="322"/>
      <c r="J132" s="322"/>
      <c r="K132" s="322"/>
      <c r="L132" s="322"/>
      <c r="M132" s="322"/>
      <c r="N132" s="322"/>
      <c r="O132" s="313"/>
      <c r="P132" s="18"/>
      <c r="Q132" s="18"/>
      <c r="R132" s="18"/>
      <c r="S132" s="18"/>
      <c r="T132" s="18"/>
      <c r="U132" s="18"/>
      <c r="V132" s="18"/>
      <c r="W132" s="18"/>
      <c r="X132" s="29"/>
    </row>
    <row r="133" spans="2:24" ht="47.25" customHeight="1">
      <c r="B133" s="30"/>
      <c r="C133" s="582"/>
      <c r="D133" s="583"/>
      <c r="E133" s="594"/>
      <c r="F133" s="595"/>
      <c r="G133" s="595"/>
      <c r="H133" s="583"/>
      <c r="I133" s="322"/>
      <c r="J133" s="322"/>
      <c r="K133" s="322"/>
      <c r="L133" s="322"/>
      <c r="M133" s="322"/>
      <c r="N133" s="322"/>
      <c r="O133" s="313"/>
      <c r="P133" s="18"/>
      <c r="Q133" s="18"/>
      <c r="R133" s="18"/>
      <c r="S133" s="18"/>
      <c r="T133" s="18"/>
      <c r="U133" s="18"/>
      <c r="V133" s="18"/>
      <c r="W133" s="18"/>
      <c r="X133" s="29"/>
    </row>
    <row r="134" spans="2:24" ht="47.25" customHeight="1">
      <c r="B134" s="30"/>
      <c r="C134" s="582"/>
      <c r="D134" s="583"/>
      <c r="E134" s="594"/>
      <c r="F134" s="595"/>
      <c r="G134" s="595"/>
      <c r="H134" s="583"/>
      <c r="I134" s="322"/>
      <c r="J134" s="322"/>
      <c r="K134" s="322"/>
      <c r="L134" s="322"/>
      <c r="M134" s="322"/>
      <c r="N134" s="322"/>
      <c r="O134" s="313"/>
      <c r="P134" s="18"/>
      <c r="Q134" s="18"/>
      <c r="R134" s="18"/>
      <c r="S134" s="18"/>
      <c r="T134" s="18"/>
      <c r="U134" s="18"/>
      <c r="V134" s="18"/>
      <c r="W134" s="18"/>
      <c r="X134" s="29"/>
    </row>
    <row r="135" spans="2:24" ht="47.25" customHeight="1">
      <c r="B135" s="30"/>
      <c r="C135" s="582"/>
      <c r="D135" s="583"/>
      <c r="E135" s="594"/>
      <c r="F135" s="595"/>
      <c r="G135" s="595"/>
      <c r="H135" s="583"/>
      <c r="I135" s="322"/>
      <c r="J135" s="322"/>
      <c r="K135" s="322"/>
      <c r="L135" s="322"/>
      <c r="M135" s="322"/>
      <c r="N135" s="322"/>
      <c r="O135" s="313"/>
      <c r="P135" s="18"/>
      <c r="Q135" s="18"/>
      <c r="R135" s="18"/>
      <c r="S135" s="18"/>
      <c r="T135" s="18"/>
      <c r="U135" s="18"/>
      <c r="V135" s="18"/>
      <c r="W135" s="18"/>
      <c r="X135" s="29"/>
    </row>
    <row r="136" spans="2:24" ht="47.25" customHeight="1" thickBot="1">
      <c r="B136" s="30"/>
      <c r="C136" s="582"/>
      <c r="D136" s="583"/>
      <c r="E136" s="636"/>
      <c r="F136" s="637"/>
      <c r="G136" s="637"/>
      <c r="H136" s="638"/>
      <c r="I136" s="323"/>
      <c r="J136" s="323"/>
      <c r="K136" s="323"/>
      <c r="L136" s="323"/>
      <c r="M136" s="323"/>
      <c r="N136" s="323"/>
      <c r="O136" s="314"/>
      <c r="P136" s="18"/>
      <c r="Q136" s="18"/>
      <c r="R136" s="18"/>
      <c r="S136" s="18"/>
      <c r="T136" s="18"/>
      <c r="U136" s="18"/>
      <c r="V136" s="18"/>
      <c r="W136" s="18"/>
      <c r="X136" s="29"/>
    </row>
    <row r="137" spans="2:24" ht="19">
      <c r="B137" s="36"/>
      <c r="C137" s="357"/>
      <c r="D137" s="357"/>
      <c r="E137" s="357"/>
      <c r="F137" s="357"/>
      <c r="G137" s="357"/>
      <c r="H137" s="357"/>
      <c r="I137" s="357"/>
      <c r="J137" s="357"/>
      <c r="K137" s="357"/>
      <c r="L137" s="357"/>
      <c r="M137" s="357"/>
      <c r="N137" s="357"/>
      <c r="O137" s="357"/>
      <c r="P137" s="35"/>
      <c r="Q137" s="35"/>
      <c r="R137" s="35"/>
      <c r="S137" s="35"/>
      <c r="T137" s="35"/>
      <c r="U137" s="35"/>
      <c r="V137" s="35"/>
      <c r="W137" s="35"/>
      <c r="X137" s="52"/>
    </row>
    <row r="138" spans="2:24">
      <c r="C138" s="358"/>
      <c r="D138" s="358"/>
      <c r="E138" s="358"/>
      <c r="F138" s="358"/>
      <c r="G138" s="358"/>
      <c r="H138" s="358"/>
      <c r="I138" s="358"/>
      <c r="J138" s="358"/>
      <c r="K138" s="359"/>
      <c r="L138" s="359"/>
      <c r="M138" s="359"/>
      <c r="N138" s="359"/>
      <c r="O138" s="359"/>
    </row>
    <row r="139" spans="2:24" ht="16" thickBot="1">
      <c r="C139" s="358"/>
      <c r="D139" s="358"/>
      <c r="E139" s="358"/>
      <c r="F139" s="358"/>
      <c r="G139" s="358"/>
      <c r="H139" s="358"/>
      <c r="I139" s="358"/>
      <c r="J139" s="358"/>
      <c r="K139" s="359"/>
      <c r="L139" s="359"/>
      <c r="M139" s="359"/>
      <c r="N139" s="359"/>
      <c r="O139" s="359"/>
    </row>
    <row r="140" spans="2:24" ht="16" thickBot="1">
      <c r="B140" s="68"/>
      <c r="C140" s="633" t="s">
        <v>52</v>
      </c>
      <c r="D140" s="633"/>
      <c r="E140" s="633"/>
      <c r="F140" s="633"/>
      <c r="G140" s="633"/>
      <c r="H140" s="351"/>
      <c r="I140" s="351"/>
      <c r="J140" s="633"/>
      <c r="K140" s="633"/>
      <c r="L140" s="633"/>
      <c r="M140" s="633"/>
      <c r="N140" s="633"/>
      <c r="O140" s="351"/>
      <c r="P140" s="69"/>
      <c r="Q140" s="633"/>
      <c r="R140" s="633"/>
      <c r="S140" s="633"/>
      <c r="T140" s="633"/>
      <c r="U140" s="69"/>
      <c r="V140" s="69"/>
      <c r="W140" s="77"/>
      <c r="X140" s="78"/>
    </row>
    <row r="141" spans="2:24">
      <c r="B141" s="70"/>
      <c r="C141" s="360"/>
      <c r="D141" s="361"/>
      <c r="E141" s="361"/>
      <c r="F141" s="361"/>
      <c r="G141" s="361"/>
      <c r="H141" s="361"/>
      <c r="I141" s="361"/>
      <c r="J141" s="361"/>
      <c r="K141" s="361"/>
      <c r="L141" s="361"/>
      <c r="M141" s="361"/>
      <c r="N141" s="361"/>
      <c r="O141" s="361"/>
      <c r="P141" s="71"/>
      <c r="Q141" s="71"/>
      <c r="R141" s="71"/>
      <c r="S141" s="71"/>
      <c r="T141" s="71"/>
      <c r="U141" s="71"/>
      <c r="V141" s="71"/>
      <c r="W141" s="71"/>
      <c r="X141" s="72"/>
    </row>
    <row r="142" spans="2:24" ht="48">
      <c r="B142" s="70"/>
      <c r="C142" s="360" t="s">
        <v>671</v>
      </c>
      <c r="D142" s="360"/>
      <c r="E142" s="360"/>
      <c r="F142" s="361"/>
      <c r="G142" s="361"/>
      <c r="H142" s="361"/>
      <c r="I142" s="361"/>
      <c r="J142" s="361"/>
      <c r="K142" s="361"/>
      <c r="L142" s="361"/>
      <c r="M142" s="361"/>
      <c r="N142" s="361"/>
      <c r="O142" s="361"/>
      <c r="P142" s="71"/>
      <c r="Q142" s="71"/>
      <c r="R142" s="71"/>
      <c r="S142" s="71"/>
      <c r="T142" s="71"/>
      <c r="U142" s="71"/>
      <c r="V142" s="71"/>
      <c r="W142" s="71"/>
      <c r="X142" s="72"/>
    </row>
    <row r="143" spans="2:24" ht="23.25" customHeight="1" thickBot="1">
      <c r="B143" s="73"/>
      <c r="C143" s="360"/>
      <c r="D143" s="361"/>
      <c r="E143" s="361"/>
      <c r="F143" s="361"/>
      <c r="G143" s="361"/>
      <c r="H143" s="361"/>
      <c r="I143" s="361"/>
      <c r="J143" s="361"/>
      <c r="K143" s="361"/>
      <c r="L143" s="361"/>
      <c r="M143" s="361"/>
      <c r="N143" s="361"/>
      <c r="O143" s="361"/>
      <c r="P143" s="71"/>
      <c r="Q143" s="71"/>
      <c r="R143" s="71"/>
      <c r="S143" s="71"/>
      <c r="T143" s="71"/>
      <c r="U143" s="71"/>
      <c r="V143" s="71"/>
      <c r="W143" s="71"/>
      <c r="X143" s="72"/>
    </row>
    <row r="144" spans="2:24" ht="51.75" customHeight="1">
      <c r="B144" s="73"/>
      <c r="C144" s="254" t="s">
        <v>669</v>
      </c>
      <c r="D144" s="603" t="s">
        <v>53</v>
      </c>
      <c r="E144" s="603"/>
      <c r="F144" s="603"/>
      <c r="G144" s="603"/>
      <c r="H144" s="603"/>
      <c r="I144" s="603" t="s">
        <v>577</v>
      </c>
      <c r="J144" s="603"/>
      <c r="K144" s="603" t="s">
        <v>576</v>
      </c>
      <c r="L144" s="603"/>
      <c r="M144" s="603" t="s">
        <v>8</v>
      </c>
      <c r="N144" s="604"/>
      <c r="O144" s="361"/>
      <c r="P144" s="71"/>
      <c r="Q144" s="71"/>
      <c r="R144" s="71"/>
      <c r="S144" s="71"/>
      <c r="T144" s="71"/>
      <c r="U144" s="71"/>
      <c r="V144" s="71"/>
      <c r="W144" s="71"/>
      <c r="X144" s="72"/>
    </row>
    <row r="145" spans="1:24" s="462" customFormat="1" ht="47.25" customHeight="1">
      <c r="A145" s="457"/>
      <c r="B145" s="458"/>
      <c r="C145" s="463" t="s">
        <v>917</v>
      </c>
      <c r="D145" s="627" t="s">
        <v>922</v>
      </c>
      <c r="E145" s="627"/>
      <c r="F145" s="627"/>
      <c r="G145" s="627"/>
      <c r="H145" s="627"/>
      <c r="I145" s="612" t="s">
        <v>919</v>
      </c>
      <c r="J145" s="612"/>
      <c r="K145" s="605"/>
      <c r="L145" s="605"/>
      <c r="M145" s="605"/>
      <c r="N145" s="606"/>
      <c r="O145" s="459"/>
      <c r="P145" s="460"/>
      <c r="Q145" s="460"/>
      <c r="R145" s="460"/>
      <c r="S145" s="460"/>
      <c r="T145" s="460"/>
      <c r="U145" s="460"/>
      <c r="V145" s="460"/>
      <c r="W145" s="460"/>
      <c r="X145" s="461"/>
    </row>
    <row r="146" spans="1:24" s="462" customFormat="1" ht="400" customHeight="1">
      <c r="A146" s="457"/>
      <c r="B146" s="458"/>
      <c r="C146" s="466" t="s">
        <v>918</v>
      </c>
      <c r="D146" s="628" t="s">
        <v>920</v>
      </c>
      <c r="E146" s="629"/>
      <c r="F146" s="629"/>
      <c r="G146" s="629"/>
      <c r="H146" s="629"/>
      <c r="I146" s="613" t="s">
        <v>919</v>
      </c>
      <c r="J146" s="613"/>
      <c r="K146" s="607"/>
      <c r="L146" s="607"/>
      <c r="M146" s="607" t="s">
        <v>921</v>
      </c>
      <c r="N146" s="608"/>
      <c r="O146" s="459"/>
      <c r="P146" s="460"/>
      <c r="Q146" s="460"/>
      <c r="R146" s="460"/>
      <c r="S146" s="460"/>
      <c r="T146" s="460"/>
      <c r="U146" s="460"/>
      <c r="V146" s="460"/>
      <c r="W146" s="460"/>
      <c r="X146" s="461"/>
    </row>
    <row r="147" spans="1:24" ht="47.25" customHeight="1">
      <c r="B147" s="73"/>
      <c r="C147" s="315"/>
      <c r="D147" s="630"/>
      <c r="E147" s="630"/>
      <c r="F147" s="630"/>
      <c r="G147" s="630"/>
      <c r="H147" s="630"/>
      <c r="I147" s="614"/>
      <c r="J147" s="614"/>
      <c r="K147" s="609"/>
      <c r="L147" s="609"/>
      <c r="M147" s="609"/>
      <c r="N147" s="610"/>
      <c r="O147" s="361"/>
      <c r="P147" s="71"/>
      <c r="Q147" s="71"/>
      <c r="R147" s="71"/>
      <c r="S147" s="71"/>
      <c r="T147" s="71"/>
      <c r="U147" s="71"/>
      <c r="V147" s="71"/>
      <c r="W147" s="71"/>
      <c r="X147" s="72"/>
    </row>
    <row r="148" spans="1:24" ht="47.25" customHeight="1">
      <c r="B148" s="73"/>
      <c r="C148" s="315"/>
      <c r="D148" s="630"/>
      <c r="E148" s="630"/>
      <c r="F148" s="630"/>
      <c r="G148" s="630"/>
      <c r="H148" s="630"/>
      <c r="I148" s="614"/>
      <c r="J148" s="614"/>
      <c r="K148" s="609"/>
      <c r="L148" s="609"/>
      <c r="M148" s="609"/>
      <c r="N148" s="610"/>
      <c r="O148" s="361"/>
      <c r="P148" s="71"/>
      <c r="Q148" s="71"/>
      <c r="R148" s="71"/>
      <c r="S148" s="71"/>
      <c r="T148" s="71"/>
      <c r="U148" s="71"/>
      <c r="V148" s="71"/>
      <c r="W148" s="71"/>
      <c r="X148" s="72"/>
    </row>
    <row r="149" spans="1:24" ht="47.25" customHeight="1">
      <c r="B149" s="73"/>
      <c r="C149" s="315"/>
      <c r="D149" s="630"/>
      <c r="E149" s="630"/>
      <c r="F149" s="630"/>
      <c r="G149" s="630"/>
      <c r="H149" s="630"/>
      <c r="I149" s="614"/>
      <c r="J149" s="614"/>
      <c r="K149" s="609"/>
      <c r="L149" s="609"/>
      <c r="M149" s="609"/>
      <c r="N149" s="610"/>
      <c r="O149" s="361"/>
      <c r="P149" s="71"/>
      <c r="Q149" s="71"/>
      <c r="R149" s="71"/>
      <c r="S149" s="71"/>
      <c r="T149" s="71"/>
      <c r="U149" s="71"/>
      <c r="V149" s="71"/>
      <c r="W149" s="71"/>
      <c r="X149" s="72"/>
    </row>
    <row r="150" spans="1:24" ht="47.25" customHeight="1">
      <c r="B150" s="73"/>
      <c r="C150" s="315"/>
      <c r="D150" s="630"/>
      <c r="E150" s="630"/>
      <c r="F150" s="630"/>
      <c r="G150" s="630"/>
      <c r="H150" s="630"/>
      <c r="I150" s="614"/>
      <c r="J150" s="614"/>
      <c r="K150" s="609"/>
      <c r="L150" s="609"/>
      <c r="M150" s="609"/>
      <c r="N150" s="610"/>
      <c r="O150" s="361"/>
      <c r="P150" s="71"/>
      <c r="Q150" s="71"/>
      <c r="R150" s="71"/>
      <c r="S150" s="71"/>
      <c r="T150" s="71"/>
      <c r="U150" s="71"/>
      <c r="V150" s="71"/>
      <c r="W150" s="71"/>
      <c r="X150" s="72"/>
    </row>
    <row r="151" spans="1:24" ht="47.25" customHeight="1">
      <c r="B151" s="73"/>
      <c r="C151" s="315"/>
      <c r="D151" s="630"/>
      <c r="E151" s="630"/>
      <c r="F151" s="630"/>
      <c r="G151" s="630"/>
      <c r="H151" s="630"/>
      <c r="I151" s="614"/>
      <c r="J151" s="614"/>
      <c r="K151" s="609"/>
      <c r="L151" s="609"/>
      <c r="M151" s="609"/>
      <c r="N151" s="610"/>
      <c r="O151" s="361"/>
      <c r="P151" s="71"/>
      <c r="Q151" s="71"/>
      <c r="R151" s="71"/>
      <c r="S151" s="71"/>
      <c r="T151" s="71"/>
      <c r="U151" s="71"/>
      <c r="V151" s="71"/>
      <c r="W151" s="71"/>
      <c r="X151" s="72"/>
    </row>
    <row r="152" spans="1:24" ht="47.25" customHeight="1">
      <c r="B152" s="73"/>
      <c r="C152" s="315"/>
      <c r="D152" s="630"/>
      <c r="E152" s="630"/>
      <c r="F152" s="630"/>
      <c r="G152" s="630"/>
      <c r="H152" s="630"/>
      <c r="I152" s="614"/>
      <c r="J152" s="614"/>
      <c r="K152" s="609"/>
      <c r="L152" s="609"/>
      <c r="M152" s="609"/>
      <c r="N152" s="610"/>
      <c r="O152" s="361"/>
      <c r="P152" s="71"/>
      <c r="Q152" s="71"/>
      <c r="R152" s="71"/>
      <c r="S152" s="71"/>
      <c r="T152" s="71"/>
      <c r="U152" s="71"/>
      <c r="V152" s="71"/>
      <c r="W152" s="71"/>
      <c r="X152" s="72"/>
    </row>
    <row r="153" spans="1:24" ht="47.25" customHeight="1">
      <c r="B153" s="73"/>
      <c r="C153" s="315"/>
      <c r="D153" s="630"/>
      <c r="E153" s="630"/>
      <c r="F153" s="630"/>
      <c r="G153" s="630"/>
      <c r="H153" s="630"/>
      <c r="I153" s="614"/>
      <c r="J153" s="614"/>
      <c r="K153" s="609"/>
      <c r="L153" s="609"/>
      <c r="M153" s="609"/>
      <c r="N153" s="610"/>
      <c r="O153" s="361"/>
      <c r="P153" s="71"/>
      <c r="Q153" s="71"/>
      <c r="R153" s="71"/>
      <c r="S153" s="71"/>
      <c r="T153" s="71"/>
      <c r="U153" s="71"/>
      <c r="V153" s="71"/>
      <c r="W153" s="71"/>
      <c r="X153" s="72"/>
    </row>
    <row r="154" spans="1:24" ht="47.25" customHeight="1">
      <c r="B154" s="73"/>
      <c r="C154" s="315"/>
      <c r="D154" s="630"/>
      <c r="E154" s="630"/>
      <c r="F154" s="630"/>
      <c r="G154" s="630"/>
      <c r="H154" s="630"/>
      <c r="I154" s="614"/>
      <c r="J154" s="614"/>
      <c r="K154" s="609"/>
      <c r="L154" s="609"/>
      <c r="M154" s="609"/>
      <c r="N154" s="610"/>
      <c r="O154" s="361"/>
      <c r="P154" s="71"/>
      <c r="Q154" s="71"/>
      <c r="R154" s="71"/>
      <c r="S154" s="71"/>
      <c r="T154" s="71"/>
      <c r="U154" s="71"/>
      <c r="V154" s="71"/>
      <c r="W154" s="71"/>
      <c r="X154" s="72"/>
    </row>
    <row r="155" spans="1:24" ht="47.25" customHeight="1">
      <c r="B155" s="73"/>
      <c r="C155" s="315"/>
      <c r="D155" s="630"/>
      <c r="E155" s="630"/>
      <c r="F155" s="630"/>
      <c r="G155" s="630"/>
      <c r="H155" s="630"/>
      <c r="I155" s="614"/>
      <c r="J155" s="614"/>
      <c r="K155" s="609"/>
      <c r="L155" s="609"/>
      <c r="M155" s="609"/>
      <c r="N155" s="610"/>
      <c r="O155" s="361"/>
      <c r="P155" s="71"/>
      <c r="Q155" s="71"/>
      <c r="R155" s="71"/>
      <c r="S155" s="71"/>
      <c r="T155" s="71"/>
      <c r="U155" s="71"/>
      <c r="V155" s="71"/>
      <c r="W155" s="71"/>
      <c r="X155" s="72"/>
    </row>
    <row r="156" spans="1:24" ht="47.25" customHeight="1">
      <c r="B156" s="73"/>
      <c r="C156" s="315"/>
      <c r="D156" s="630"/>
      <c r="E156" s="630"/>
      <c r="F156" s="630"/>
      <c r="G156" s="630"/>
      <c r="H156" s="630"/>
      <c r="I156" s="614"/>
      <c r="J156" s="614"/>
      <c r="K156" s="609"/>
      <c r="L156" s="609"/>
      <c r="M156" s="609"/>
      <c r="N156" s="610"/>
      <c r="O156" s="361"/>
      <c r="P156" s="71"/>
      <c r="Q156" s="71"/>
      <c r="R156" s="71"/>
      <c r="S156" s="71"/>
      <c r="T156" s="71"/>
      <c r="U156" s="71"/>
      <c r="V156" s="71"/>
      <c r="W156" s="71"/>
      <c r="X156" s="72"/>
    </row>
    <row r="157" spans="1:24" ht="47.25" customHeight="1">
      <c r="B157" s="73"/>
      <c r="C157" s="315"/>
      <c r="D157" s="630"/>
      <c r="E157" s="630"/>
      <c r="F157" s="630"/>
      <c r="G157" s="630"/>
      <c r="H157" s="630"/>
      <c r="I157" s="614"/>
      <c r="J157" s="614"/>
      <c r="K157" s="609"/>
      <c r="L157" s="609"/>
      <c r="M157" s="609"/>
      <c r="N157" s="610"/>
      <c r="O157" s="361"/>
      <c r="P157" s="71"/>
      <c r="Q157" s="71"/>
      <c r="R157" s="71"/>
      <c r="S157" s="71"/>
      <c r="T157" s="71"/>
      <c r="U157" s="71"/>
      <c r="V157" s="71"/>
      <c r="W157" s="71"/>
      <c r="X157" s="72"/>
    </row>
    <row r="158" spans="1:24" ht="47.25" customHeight="1">
      <c r="B158" s="73"/>
      <c r="C158" s="315"/>
      <c r="D158" s="630"/>
      <c r="E158" s="630"/>
      <c r="F158" s="630"/>
      <c r="G158" s="630"/>
      <c r="H158" s="630"/>
      <c r="I158" s="614"/>
      <c r="J158" s="614"/>
      <c r="K158" s="609"/>
      <c r="L158" s="609"/>
      <c r="M158" s="609"/>
      <c r="N158" s="610"/>
      <c r="O158" s="361"/>
      <c r="P158" s="71"/>
      <c r="Q158" s="71"/>
      <c r="R158" s="71"/>
      <c r="S158" s="71"/>
      <c r="T158" s="71"/>
      <c r="U158" s="71"/>
      <c r="V158" s="71"/>
      <c r="W158" s="71"/>
      <c r="X158" s="72"/>
    </row>
    <row r="159" spans="1:24" ht="47.25" customHeight="1">
      <c r="B159" s="73"/>
      <c r="C159" s="315"/>
      <c r="D159" s="630"/>
      <c r="E159" s="630"/>
      <c r="F159" s="630"/>
      <c r="G159" s="630"/>
      <c r="H159" s="630"/>
      <c r="I159" s="614"/>
      <c r="J159" s="614"/>
      <c r="K159" s="609"/>
      <c r="L159" s="609"/>
      <c r="M159" s="609"/>
      <c r="N159" s="610"/>
      <c r="O159" s="361"/>
      <c r="P159" s="71"/>
      <c r="Q159" s="71"/>
      <c r="R159" s="71"/>
      <c r="S159" s="71"/>
      <c r="T159" s="71"/>
      <c r="U159" s="71"/>
      <c r="V159" s="71"/>
      <c r="W159" s="71"/>
      <c r="X159" s="72"/>
    </row>
    <row r="160" spans="1:24" ht="47.25" customHeight="1">
      <c r="B160" s="73"/>
      <c r="C160" s="315"/>
      <c r="D160" s="630"/>
      <c r="E160" s="630"/>
      <c r="F160" s="630"/>
      <c r="G160" s="630"/>
      <c r="H160" s="630"/>
      <c r="I160" s="614"/>
      <c r="J160" s="614"/>
      <c r="K160" s="609"/>
      <c r="L160" s="609"/>
      <c r="M160" s="609"/>
      <c r="N160" s="610"/>
      <c r="O160" s="361"/>
      <c r="P160" s="71"/>
      <c r="Q160" s="71"/>
      <c r="R160" s="71"/>
      <c r="S160" s="71"/>
      <c r="T160" s="71"/>
      <c r="U160" s="71"/>
      <c r="V160" s="71"/>
      <c r="W160" s="71"/>
      <c r="X160" s="72"/>
    </row>
    <row r="161" spans="2:24" ht="47.25" customHeight="1">
      <c r="B161" s="73"/>
      <c r="C161" s="315"/>
      <c r="D161" s="630"/>
      <c r="E161" s="630"/>
      <c r="F161" s="630"/>
      <c r="G161" s="630"/>
      <c r="H161" s="630"/>
      <c r="I161" s="614"/>
      <c r="J161" s="614"/>
      <c r="K161" s="609"/>
      <c r="L161" s="609"/>
      <c r="M161" s="609"/>
      <c r="N161" s="610"/>
      <c r="O161" s="361"/>
      <c r="P161" s="71"/>
      <c r="Q161" s="71"/>
      <c r="R161" s="71"/>
      <c r="S161" s="71"/>
      <c r="T161" s="71"/>
      <c r="U161" s="71"/>
      <c r="V161" s="71"/>
      <c r="W161" s="71"/>
      <c r="X161" s="72"/>
    </row>
    <row r="162" spans="2:24" ht="47.25" customHeight="1" thickBot="1">
      <c r="B162" s="73"/>
      <c r="C162" s="316"/>
      <c r="D162" s="631"/>
      <c r="E162" s="631"/>
      <c r="F162" s="631"/>
      <c r="G162" s="631"/>
      <c r="H162" s="631"/>
      <c r="I162" s="615"/>
      <c r="J162" s="615"/>
      <c r="K162" s="602"/>
      <c r="L162" s="602"/>
      <c r="M162" s="602"/>
      <c r="N162" s="611"/>
      <c r="O162" s="361"/>
      <c r="P162" s="71"/>
      <c r="Q162" s="71"/>
      <c r="R162" s="71"/>
      <c r="S162" s="71"/>
      <c r="T162" s="71"/>
      <c r="U162" s="71"/>
      <c r="V162" s="71"/>
      <c r="W162" s="71"/>
      <c r="X162" s="72"/>
    </row>
    <row r="163" spans="2:24">
      <c r="B163" s="73"/>
      <c r="C163" s="361"/>
      <c r="D163" s="361"/>
      <c r="E163" s="361"/>
      <c r="F163" s="361"/>
      <c r="G163" s="361"/>
      <c r="H163" s="361"/>
      <c r="I163" s="361"/>
      <c r="J163" s="361"/>
      <c r="K163" s="361"/>
      <c r="L163" s="361"/>
      <c r="M163" s="361"/>
      <c r="N163" s="361"/>
      <c r="O163" s="361"/>
      <c r="P163" s="71"/>
      <c r="Q163" s="71"/>
      <c r="R163" s="71"/>
      <c r="S163" s="71"/>
      <c r="T163" s="71"/>
      <c r="U163" s="71"/>
      <c r="V163" s="71"/>
      <c r="W163" s="71"/>
      <c r="X163" s="72"/>
    </row>
    <row r="164" spans="2:24">
      <c r="B164" s="73"/>
      <c r="C164" s="361"/>
      <c r="D164" s="361"/>
      <c r="E164" s="361"/>
      <c r="F164" s="361"/>
      <c r="G164" s="361"/>
      <c r="H164" s="361"/>
      <c r="I164" s="361"/>
      <c r="J164" s="361"/>
      <c r="K164" s="361"/>
      <c r="L164" s="361"/>
      <c r="M164" s="361"/>
      <c r="N164" s="361"/>
      <c r="O164" s="361"/>
      <c r="P164" s="71"/>
      <c r="Q164" s="71"/>
      <c r="R164" s="71"/>
      <c r="S164" s="71"/>
      <c r="T164" s="71"/>
      <c r="U164" s="71"/>
      <c r="V164" s="71"/>
      <c r="W164" s="71"/>
      <c r="X164" s="72"/>
    </row>
    <row r="165" spans="2:24" ht="64">
      <c r="B165" s="70"/>
      <c r="C165" s="360" t="s">
        <v>672</v>
      </c>
      <c r="D165" s="361"/>
      <c r="E165" s="361"/>
      <c r="F165" s="361"/>
      <c r="G165" s="361"/>
      <c r="H165" s="361"/>
      <c r="I165" s="361"/>
      <c r="J165" s="361"/>
      <c r="K165" s="361"/>
      <c r="L165" s="361"/>
      <c r="M165" s="361"/>
      <c r="N165" s="361"/>
      <c r="O165" s="361"/>
      <c r="P165" s="71"/>
      <c r="Q165" s="71"/>
      <c r="R165" s="71"/>
      <c r="S165" s="71"/>
      <c r="T165" s="71"/>
      <c r="U165" s="71"/>
      <c r="V165" s="71"/>
      <c r="W165" s="71"/>
      <c r="X165" s="72"/>
    </row>
    <row r="166" spans="2:24" ht="16" thickBot="1">
      <c r="B166" s="73"/>
      <c r="C166" s="361"/>
      <c r="D166" s="361"/>
      <c r="E166" s="361"/>
      <c r="F166" s="361"/>
      <c r="G166" s="361"/>
      <c r="H166" s="361"/>
      <c r="I166" s="361"/>
      <c r="J166" s="361"/>
      <c r="K166" s="361"/>
      <c r="L166" s="361"/>
      <c r="M166" s="361"/>
      <c r="N166" s="361"/>
      <c r="O166" s="361"/>
      <c r="P166" s="71"/>
      <c r="Q166" s="71"/>
      <c r="R166" s="71"/>
      <c r="S166" s="71"/>
      <c r="T166" s="71"/>
      <c r="U166" s="71"/>
      <c r="V166" s="71"/>
      <c r="W166" s="71"/>
      <c r="X166" s="72"/>
    </row>
    <row r="167" spans="2:24">
      <c r="B167" s="73"/>
      <c r="C167" s="618"/>
      <c r="D167" s="619"/>
      <c r="E167" s="619"/>
      <c r="F167" s="619"/>
      <c r="G167" s="619"/>
      <c r="H167" s="619"/>
      <c r="I167" s="620"/>
      <c r="J167" s="361"/>
      <c r="K167" s="361"/>
      <c r="L167" s="361"/>
      <c r="M167" s="361"/>
      <c r="N167" s="361"/>
      <c r="O167" s="361"/>
      <c r="P167" s="71"/>
      <c r="Q167" s="71"/>
      <c r="R167" s="71"/>
      <c r="S167" s="71"/>
      <c r="T167" s="71"/>
      <c r="U167" s="71"/>
      <c r="V167" s="71"/>
      <c r="W167" s="71"/>
      <c r="X167" s="72"/>
    </row>
    <row r="168" spans="2:24">
      <c r="B168" s="73"/>
      <c r="C168" s="621"/>
      <c r="D168" s="622"/>
      <c r="E168" s="622"/>
      <c r="F168" s="622"/>
      <c r="G168" s="622"/>
      <c r="H168" s="622"/>
      <c r="I168" s="623"/>
      <c r="J168" s="361"/>
      <c r="K168" s="361"/>
      <c r="L168" s="361"/>
      <c r="M168" s="361"/>
      <c r="N168" s="361"/>
      <c r="O168" s="361"/>
      <c r="P168" s="71"/>
      <c r="Q168" s="71"/>
      <c r="R168" s="71"/>
      <c r="S168" s="71"/>
      <c r="T168" s="71"/>
      <c r="U168" s="71"/>
      <c r="V168" s="71"/>
      <c r="W168" s="71"/>
      <c r="X168" s="72"/>
    </row>
    <row r="169" spans="2:24">
      <c r="B169" s="73"/>
      <c r="C169" s="621"/>
      <c r="D169" s="622"/>
      <c r="E169" s="622"/>
      <c r="F169" s="622"/>
      <c r="G169" s="622"/>
      <c r="H169" s="622"/>
      <c r="I169" s="623"/>
      <c r="J169" s="361"/>
      <c r="K169" s="361"/>
      <c r="L169" s="361"/>
      <c r="M169" s="361"/>
      <c r="N169" s="361"/>
      <c r="O169" s="361"/>
      <c r="P169" s="71"/>
      <c r="Q169" s="71"/>
      <c r="R169" s="71"/>
      <c r="S169" s="71"/>
      <c r="T169" s="71"/>
      <c r="U169" s="71"/>
      <c r="V169" s="71"/>
      <c r="W169" s="71"/>
      <c r="X169" s="72"/>
    </row>
    <row r="170" spans="2:24">
      <c r="B170" s="73"/>
      <c r="C170" s="621"/>
      <c r="D170" s="622"/>
      <c r="E170" s="622"/>
      <c r="F170" s="622"/>
      <c r="G170" s="622"/>
      <c r="H170" s="622"/>
      <c r="I170" s="623"/>
      <c r="J170" s="361"/>
      <c r="K170" s="361"/>
      <c r="L170" s="361"/>
      <c r="M170" s="361"/>
      <c r="N170" s="361"/>
      <c r="O170" s="361"/>
      <c r="P170" s="71"/>
      <c r="Q170" s="71"/>
      <c r="R170" s="71"/>
      <c r="S170" s="71"/>
      <c r="T170" s="71"/>
      <c r="U170" s="71"/>
      <c r="V170" s="71"/>
      <c r="W170" s="71"/>
      <c r="X170" s="72"/>
    </row>
    <row r="171" spans="2:24">
      <c r="B171" s="73"/>
      <c r="C171" s="621"/>
      <c r="D171" s="622"/>
      <c r="E171" s="622"/>
      <c r="F171" s="622"/>
      <c r="G171" s="622"/>
      <c r="H171" s="622"/>
      <c r="I171" s="623"/>
      <c r="J171" s="361"/>
      <c r="K171" s="361"/>
      <c r="L171" s="361"/>
      <c r="M171" s="361"/>
      <c r="N171" s="361"/>
      <c r="O171" s="361"/>
      <c r="P171" s="71"/>
      <c r="Q171" s="71"/>
      <c r="R171" s="71"/>
      <c r="S171" s="71"/>
      <c r="T171" s="71"/>
      <c r="U171" s="71"/>
      <c r="V171" s="71"/>
      <c r="W171" s="71"/>
      <c r="X171" s="72"/>
    </row>
    <row r="172" spans="2:24" ht="16" thickBot="1">
      <c r="B172" s="73"/>
      <c r="C172" s="624"/>
      <c r="D172" s="625"/>
      <c r="E172" s="625"/>
      <c r="F172" s="625"/>
      <c r="G172" s="625"/>
      <c r="H172" s="625"/>
      <c r="I172" s="626"/>
      <c r="J172" s="361"/>
      <c r="K172" s="361"/>
      <c r="L172" s="361"/>
      <c r="M172" s="361"/>
      <c r="N172" s="361"/>
      <c r="O172" s="361"/>
      <c r="P172" s="71"/>
      <c r="Q172" s="71"/>
      <c r="R172" s="71"/>
      <c r="S172" s="71"/>
      <c r="T172" s="71"/>
      <c r="U172" s="71"/>
      <c r="V172" s="71"/>
      <c r="W172" s="71"/>
      <c r="X172" s="72"/>
    </row>
    <row r="173" spans="2:24">
      <c r="B173" s="74"/>
      <c r="C173" s="75"/>
      <c r="D173" s="75"/>
      <c r="E173" s="75"/>
      <c r="F173" s="75"/>
      <c r="G173" s="75"/>
      <c r="H173" s="75"/>
      <c r="I173" s="75"/>
      <c r="J173" s="75"/>
      <c r="K173" s="75"/>
      <c r="L173" s="75"/>
      <c r="M173" s="75"/>
      <c r="N173" s="75"/>
      <c r="O173" s="75"/>
      <c r="P173" s="75"/>
      <c r="Q173" s="75"/>
      <c r="R173" s="75"/>
      <c r="S173" s="75"/>
      <c r="T173" s="75"/>
      <c r="U173" s="75"/>
      <c r="V173" s="75"/>
      <c r="W173" s="75"/>
      <c r="X173" s="76"/>
    </row>
    <row r="174" spans="2:24">
      <c r="B174" s="327" t="s">
        <v>581</v>
      </c>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row r="187" spans="22:22">
      <c r="V187" s="4"/>
    </row>
    <row r="188" spans="22:22">
      <c r="V188" s="4"/>
    </row>
    <row r="189" spans="22:22">
      <c r="V189"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7">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6:H136"/>
    <mergeCell ref="E127:H127"/>
    <mergeCell ref="E128:H128"/>
    <mergeCell ref="E129:H129"/>
    <mergeCell ref="E130:H130"/>
    <mergeCell ref="E131:H131"/>
    <mergeCell ref="E132:H132"/>
    <mergeCell ref="E133:H133"/>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40:G140"/>
    <mergeCell ref="J140:N140"/>
    <mergeCell ref="Q140:T140"/>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62:J162"/>
    <mergeCell ref="D47:F47"/>
    <mergeCell ref="D48:F48"/>
    <mergeCell ref="D49:F49"/>
    <mergeCell ref="C167:I172"/>
    <mergeCell ref="D145:H145"/>
    <mergeCell ref="D146:H146"/>
    <mergeCell ref="D147:H147"/>
    <mergeCell ref="D148:H148"/>
    <mergeCell ref="D149:H149"/>
    <mergeCell ref="D159:H159"/>
    <mergeCell ref="D160:H160"/>
    <mergeCell ref="D161:H161"/>
    <mergeCell ref="D162:H162"/>
    <mergeCell ref="D150:H150"/>
    <mergeCell ref="D151:H151"/>
    <mergeCell ref="D152:H152"/>
    <mergeCell ref="D153:H153"/>
    <mergeCell ref="D154:H154"/>
    <mergeCell ref="D155:H155"/>
    <mergeCell ref="D156:H156"/>
    <mergeCell ref="D157:H157"/>
    <mergeCell ref="D158:H158"/>
    <mergeCell ref="D144:H144"/>
    <mergeCell ref="I153:J153"/>
    <mergeCell ref="I154:J154"/>
    <mergeCell ref="I155:J155"/>
    <mergeCell ref="I156:J156"/>
    <mergeCell ref="I157:J157"/>
    <mergeCell ref="I158:J158"/>
    <mergeCell ref="I159:J159"/>
    <mergeCell ref="I160:J160"/>
    <mergeCell ref="I161:J161"/>
    <mergeCell ref="I145:J145"/>
    <mergeCell ref="I144:J144"/>
    <mergeCell ref="I146:J146"/>
    <mergeCell ref="I147:J147"/>
    <mergeCell ref="I148:J148"/>
    <mergeCell ref="I149:J149"/>
    <mergeCell ref="I150:J150"/>
    <mergeCell ref="I151:J151"/>
    <mergeCell ref="I152:J152"/>
    <mergeCell ref="K157:L157"/>
    <mergeCell ref="K158:L158"/>
    <mergeCell ref="K159:L159"/>
    <mergeCell ref="K160:L160"/>
    <mergeCell ref="K161:L161"/>
    <mergeCell ref="K144:L144"/>
    <mergeCell ref="K145:L145"/>
    <mergeCell ref="K146:L146"/>
    <mergeCell ref="K147:L147"/>
    <mergeCell ref="K148:L148"/>
    <mergeCell ref="K149:L149"/>
    <mergeCell ref="K150:L150"/>
    <mergeCell ref="K151:L151"/>
    <mergeCell ref="K152:L152"/>
    <mergeCell ref="K162:L162"/>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M160:N160"/>
    <mergeCell ref="M161:N161"/>
    <mergeCell ref="M162:N162"/>
    <mergeCell ref="K153:L153"/>
    <mergeCell ref="K154:L154"/>
    <mergeCell ref="K155:L155"/>
    <mergeCell ref="K156:L156"/>
    <mergeCell ref="E134:H134"/>
    <mergeCell ref="E135:H135"/>
    <mergeCell ref="E115:H115"/>
    <mergeCell ref="E116:H116"/>
    <mergeCell ref="E117:H117"/>
    <mergeCell ref="E118:H118"/>
    <mergeCell ref="E119:H119"/>
    <mergeCell ref="E120:H120"/>
    <mergeCell ref="E124:H124"/>
    <mergeCell ref="E125:H125"/>
    <mergeCell ref="E126:H126"/>
    <mergeCell ref="E121:H121"/>
    <mergeCell ref="E122:H122"/>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s>
  <conditionalFormatting sqref="D17:O21 D23:O23">
    <cfRule type="expression" dxfId="0" priority="5">
      <formula>$D$14="N/A"</formula>
    </cfRule>
  </conditionalFormatting>
  <dataValidations count="14">
    <dataValidation allowBlank="1" sqref="N62 O62:O102 O115 O117:O118 O124:O125 O127:O136" xr:uid="{00000000-0002-0000-0200-000000000000}"/>
    <dataValidation sqref="R62 S62:S102 M115:N136" xr:uid="{00000000-0002-0000-0200-000001000000}"/>
    <dataValidation type="list" allowBlank="1" showInputMessage="1" showErrorMessage="1" sqref="M63:M102" xr:uid="{00000000-0002-0000-0200-000002000000}">
      <formula1>actiontype</formula1>
    </dataValidation>
    <dataValidation type="list" allowBlank="1" sqref="I126:I136" xr:uid="{00000000-0002-0000-0200-000003000000}">
      <formula1>PartnershipRole</formula1>
    </dataValidation>
    <dataValidation type="list" allowBlank="1" showInputMessage="1" sqref="I145:I162 I116:I125" xr:uid="{00000000-0002-0000-0200-000004000000}">
      <formula1>PartnershipRole</formula1>
    </dataValidation>
    <dataValidation type="list" allowBlank="1" sqref="N25:O28 N53:O61 N63:N102 N1:O2 N14:O15 N6:O7 O137:O1048576 N137:N143 N163:N1048576" xr:uid="{00000000-0002-0000-0200-000005000000}">
      <formula1>Behaviour</formula1>
    </dataValidation>
    <dataValidation type="list" sqref="I63:I102 M14:M15 M25:M28 M53:M61 M6:M7 M1:M2 M137:M143 M163:M1048576" xr:uid="{00000000-0002-0000-0200-000006000000}">
      <formula1>ProjectStatus</formula1>
    </dataValidation>
    <dataValidation type="list" sqref="R6:U7 R1:U2 R138:U139 R190:U1048576 R140:T189" xr:uid="{00000000-0002-0000-0200-000007000000}">
      <formula1>"FundingStatus"</formula1>
    </dataValidation>
    <dataValidation type="list" sqref="Q6:Q7 Q1:Q2 Q138: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24 D14:D15 G30:G49 D63:E102 G63:G102 K30:K49 I30:I49 M30:M49 C22 C133:C136"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42" max="16383" man="1"/>
  </rowBreaks>
  <colBreaks count="3" manualBreakCount="3">
    <brk id="1" max="1048575" man="1"/>
    <brk id="10" max="1048575" man="1"/>
    <brk id="20" max="175" man="1"/>
  </col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'/Users/evmeer/Library/Containers/com.microsoft.Excel/Data/Documents/C:\Users\jennifer.anderson\Desktop\Recommended reporting\[072015 Template Recommended Reporting_v1.xlsx]Lists'!#REF!</xm:f>
          </x14:formula1>
          <xm:sqref>C147:C162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Microsoft Office User</cp:lastModifiedBy>
  <cp:lastPrinted>2015-07-10T09:39:32Z</cp:lastPrinted>
  <dcterms:created xsi:type="dcterms:W3CDTF">2014-10-29T16:20:01Z</dcterms:created>
  <dcterms:modified xsi:type="dcterms:W3CDTF">2020-11-24T09:22:33Z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